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ICULTURE\2022\Commande groupée\doc travail\"/>
    </mc:Choice>
  </mc:AlternateContent>
  <xr:revisionPtr revIDLastSave="0" documentId="13_ncr:1_{B4E0004B-30A4-4482-A808-35F210F7A2AE}" xr6:coauthVersionLast="47" xr6:coauthVersionMax="47" xr10:uidLastSave="{00000000-0000-0000-0000-000000000000}"/>
  <bookViews>
    <workbookView xWindow="-108" yWindow="-108" windowWidth="23256" windowHeight="12576" tabRatio="361" xr2:uid="{00000000-000D-0000-FFFF-FFFF00000000}"/>
  </bookViews>
  <sheets>
    <sheet name="Tarifs Commande Groupée" sheetId="1" r:id="rId1"/>
  </sheets>
  <definedNames>
    <definedName name="_xlnm._FilterDatabase" localSheetId="0" hidden="1">'Tarifs Commande Groupée'!$A$8:$K$457</definedName>
    <definedName name="_xlnm.Print_Titles" localSheetId="0">'Tarifs Commande Groupée'!$8:$8</definedName>
    <definedName name="_xlnm.Print_Area" localSheetId="0">'Tarifs Commande Groupée'!$A$1:$I$460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2" i="1" l="1"/>
  <c r="G53" i="1"/>
  <c r="G405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04" i="1"/>
  <c r="G376" i="1"/>
  <c r="G377" i="1"/>
  <c r="G378" i="1"/>
  <c r="G379" i="1"/>
  <c r="G380" i="1"/>
  <c r="G381" i="1"/>
  <c r="G383" i="1"/>
  <c r="G385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375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56" i="1"/>
  <c r="G339" i="1"/>
  <c r="G340" i="1"/>
  <c r="G341" i="1"/>
  <c r="G345" i="1"/>
  <c r="G346" i="1"/>
  <c r="G347" i="1"/>
  <c r="G348" i="1"/>
  <c r="G337" i="1"/>
  <c r="G333" i="1"/>
  <c r="G334" i="1"/>
  <c r="G332" i="1"/>
  <c r="G326" i="1"/>
  <c r="G327" i="1"/>
  <c r="G328" i="1"/>
  <c r="G329" i="1"/>
  <c r="G330" i="1"/>
  <c r="G315" i="1"/>
  <c r="G316" i="1"/>
  <c r="G317" i="1"/>
  <c r="G318" i="1"/>
  <c r="G319" i="1"/>
  <c r="G320" i="1"/>
  <c r="G31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294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70" i="1"/>
  <c r="G271" i="1"/>
  <c r="G272" i="1"/>
  <c r="G273" i="1"/>
  <c r="G274" i="1"/>
  <c r="G275" i="1"/>
  <c r="G277" i="1"/>
  <c r="G278" i="1"/>
  <c r="G279" i="1"/>
  <c r="G280" i="1"/>
  <c r="G281" i="1"/>
  <c r="G283" i="1"/>
  <c r="G284" i="1"/>
  <c r="G285" i="1"/>
  <c r="G286" i="1"/>
  <c r="G287" i="1"/>
  <c r="G288" i="1"/>
  <c r="G289" i="1"/>
  <c r="G290" i="1"/>
  <c r="G291" i="1"/>
  <c r="G292" i="1"/>
  <c r="G252" i="1"/>
  <c r="G251" i="1"/>
  <c r="G250" i="1"/>
  <c r="G249" i="1"/>
  <c r="G248" i="1"/>
  <c r="G247" i="1"/>
  <c r="G246" i="1"/>
  <c r="G245" i="1"/>
  <c r="G244" i="1"/>
  <c r="G243" i="1"/>
  <c r="G242" i="1"/>
  <c r="G78" i="1"/>
  <c r="G79" i="1"/>
  <c r="G80" i="1"/>
  <c r="G81" i="1"/>
  <c r="G82" i="1"/>
  <c r="G83" i="1"/>
  <c r="G85" i="1"/>
  <c r="G86" i="1"/>
  <c r="G87" i="1"/>
  <c r="G88" i="1"/>
  <c r="G89" i="1"/>
  <c r="G90" i="1"/>
  <c r="G91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4" i="1"/>
  <c r="G136" i="1"/>
  <c r="G138" i="1"/>
  <c r="G139" i="1"/>
  <c r="G140" i="1"/>
  <c r="G141" i="1"/>
  <c r="G142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4" i="1"/>
  <c r="G205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7" i="1"/>
  <c r="G238" i="1"/>
  <c r="G239" i="1"/>
  <c r="G240" i="1"/>
  <c r="G241" i="1"/>
  <c r="G77" i="1"/>
  <c r="G76" i="1"/>
  <c r="G71" i="1"/>
  <c r="G72" i="1"/>
  <c r="G73" i="1"/>
  <c r="G74" i="1"/>
  <c r="G70" i="1"/>
  <c r="G65" i="1" l="1"/>
  <c r="G66" i="1"/>
  <c r="G67" i="1"/>
  <c r="G68" i="1"/>
  <c r="G64" i="1"/>
  <c r="G62" i="1"/>
  <c r="G58" i="1"/>
  <c r="G57" i="1"/>
  <c r="G54" i="1"/>
  <c r="G55" i="1"/>
  <c r="G56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1" i="1"/>
  <c r="G52" i="1"/>
  <c r="G12" i="1"/>
  <c r="D45" i="1" l="1"/>
  <c r="G45" i="1" s="1"/>
  <c r="E320" i="1"/>
  <c r="D402" i="1"/>
  <c r="G402" i="1" s="1"/>
  <c r="D386" i="1"/>
  <c r="G386" i="1" s="1"/>
  <c r="D384" i="1"/>
  <c r="G384" i="1" s="1"/>
  <c r="D382" i="1"/>
  <c r="G382" i="1" s="1"/>
  <c r="D344" i="1"/>
  <c r="G344" i="1" s="1"/>
  <c r="D343" i="1"/>
  <c r="G343" i="1" s="1"/>
  <c r="D342" i="1"/>
  <c r="G342" i="1" s="1"/>
  <c r="D338" i="1"/>
  <c r="G338" i="1" s="1"/>
  <c r="G282" i="1"/>
  <c r="D276" i="1"/>
  <c r="G276" i="1" s="1"/>
  <c r="D269" i="1"/>
  <c r="G269" i="1" s="1"/>
  <c r="D236" i="1"/>
  <c r="G236" i="1" s="1"/>
  <c r="D219" i="1"/>
  <c r="G219" i="1" s="1"/>
  <c r="D206" i="1"/>
  <c r="G206" i="1" s="1"/>
  <c r="D203" i="1"/>
  <c r="G203" i="1" s="1"/>
  <c r="D182" i="1"/>
  <c r="G182" i="1" s="1"/>
  <c r="D143" i="1"/>
  <c r="G143" i="1" s="1"/>
  <c r="D137" i="1"/>
  <c r="G137" i="1" s="1"/>
  <c r="D135" i="1"/>
  <c r="G135" i="1" s="1"/>
  <c r="D133" i="1"/>
  <c r="G133" i="1" s="1"/>
  <c r="D93" i="1"/>
  <c r="G93" i="1" s="1"/>
  <c r="D92" i="1"/>
  <c r="G92" i="1" s="1"/>
  <c r="D84" i="1"/>
  <c r="G84" i="1" s="1"/>
  <c r="E390" i="1" l="1"/>
  <c r="E402" i="1" l="1"/>
  <c r="E400" i="1"/>
  <c r="E398" i="1"/>
  <c r="E396" i="1"/>
  <c r="E394" i="1"/>
  <c r="E392" i="1"/>
  <c r="E388" i="1"/>
  <c r="E386" i="1"/>
  <c r="E384" i="1"/>
  <c r="E382" i="1"/>
  <c r="E380" i="1"/>
  <c r="E378" i="1"/>
  <c r="E376" i="1"/>
  <c r="E366" i="1"/>
  <c r="E365" i="1"/>
  <c r="E364" i="1"/>
  <c r="E363" i="1"/>
  <c r="E362" i="1"/>
  <c r="E361" i="1"/>
  <c r="E348" i="1"/>
  <c r="E347" i="1"/>
  <c r="E346" i="1"/>
  <c r="E345" i="1"/>
  <c r="E344" i="1"/>
  <c r="E343" i="1"/>
  <c r="E342" i="1"/>
  <c r="E341" i="1"/>
  <c r="E340" i="1"/>
  <c r="E339" i="1"/>
  <c r="E338" i="1"/>
  <c r="E319" i="1"/>
  <c r="E318" i="1"/>
  <c r="E317" i="1"/>
  <c r="E316" i="1"/>
  <c r="E315" i="1"/>
  <c r="E314" i="1"/>
  <c r="E300" i="1"/>
  <c r="E299" i="1"/>
  <c r="E298" i="1"/>
  <c r="E297" i="1"/>
  <c r="E296" i="1"/>
  <c r="E295" i="1"/>
  <c r="E215" i="1"/>
  <c r="E206" i="1"/>
  <c r="E62" i="1"/>
  <c r="E46" i="1"/>
  <c r="E44" i="1"/>
  <c r="E42" i="1"/>
  <c r="E39" i="1"/>
  <c r="E277" i="1"/>
  <c r="E275" i="1"/>
  <c r="E273" i="1"/>
  <c r="E50" i="1"/>
  <c r="E48" i="1"/>
  <c r="E47" i="1"/>
  <c r="E41" i="1"/>
  <c r="E270" i="1"/>
  <c r="E102" i="1"/>
  <c r="E103" i="1"/>
  <c r="E101" i="1"/>
  <c r="E99" i="1"/>
  <c r="E100" i="1"/>
  <c r="E98" i="1"/>
  <c r="G433" i="1" l="1"/>
  <c r="G434" i="1"/>
  <c r="G435" i="1"/>
  <c r="G431" i="1"/>
  <c r="G432" i="1"/>
  <c r="G349" i="1"/>
  <c r="G350" i="1"/>
  <c r="G351" i="1"/>
  <c r="G354" i="1" l="1"/>
  <c r="G353" i="1"/>
  <c r="G352" i="1"/>
  <c r="G451" i="1" l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0" i="1"/>
  <c r="G429" i="1"/>
  <c r="G325" i="1"/>
  <c r="G324" i="1"/>
  <c r="G323" i="1"/>
  <c r="G322" i="1"/>
  <c r="G61" i="1"/>
  <c r="G60" i="1"/>
  <c r="G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aurelie.richard</author>
  </authors>
  <commentList>
    <comment ref="G3" authorId="0" shapeId="0" xr:uid="{6C0967D4-7246-48FF-AB14-03367776AD93}">
      <text>
        <r>
          <rPr>
            <b/>
            <sz val="8"/>
            <color indexed="81"/>
            <rFont val="Tahoma"/>
            <family val="2"/>
          </rPr>
          <t>les apiculteurs qui commandent ne retournent pas de bulletin de cotisation mais la cotis sera mise automatiquement sur la facture du matériel. Il faut donc mettre à jour le nombre de ruche dans 4D avant de faire la facture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<sst xmlns="http://schemas.openxmlformats.org/spreadsheetml/2006/main" count="860" uniqueCount="854">
  <si>
    <t>Désignation</t>
  </si>
  <si>
    <t>Vêtements de protection</t>
  </si>
  <si>
    <t>AP269</t>
  </si>
  <si>
    <t>AP291</t>
  </si>
  <si>
    <t>AP292</t>
  </si>
  <si>
    <t>AP267</t>
  </si>
  <si>
    <t>AP290</t>
  </si>
  <si>
    <t>AP276-1</t>
  </si>
  <si>
    <t>AP277</t>
  </si>
  <si>
    <t>AP279</t>
  </si>
  <si>
    <t>Casque d’apiculteur américain en corde tressé</t>
  </si>
  <si>
    <t>Voile tulle coton</t>
  </si>
  <si>
    <t>AP277-1</t>
  </si>
  <si>
    <t>Voile tulle nylon très fin</t>
  </si>
  <si>
    <t>AP277-2</t>
  </si>
  <si>
    <t>Voile rond américain</t>
  </si>
  <si>
    <t>AP277-3</t>
  </si>
  <si>
    <t>Voile nylon 2 cercles</t>
  </si>
  <si>
    <t>AP278</t>
  </si>
  <si>
    <t>AP274</t>
  </si>
  <si>
    <t>AP272</t>
  </si>
  <si>
    <t>AP014</t>
  </si>
  <si>
    <t>AP018</t>
  </si>
  <si>
    <t>AP050</t>
  </si>
  <si>
    <t>AP051</t>
  </si>
  <si>
    <t>AP055</t>
  </si>
  <si>
    <t>AP021</t>
  </si>
  <si>
    <t>AP020-2</t>
  </si>
  <si>
    <t>AP045</t>
  </si>
  <si>
    <t>AP071</t>
  </si>
  <si>
    <t>AP071-1</t>
  </si>
  <si>
    <t>AP077</t>
  </si>
  <si>
    <t>AP072</t>
  </si>
  <si>
    <t>Toit chalet en bois tôlé pour ruche 12 cadres</t>
  </si>
  <si>
    <t>AP074</t>
  </si>
  <si>
    <t>AP073</t>
  </si>
  <si>
    <t>Tôle pliée, pour garniture bois ruche 10 cadres</t>
  </si>
  <si>
    <t>AP075-1</t>
  </si>
  <si>
    <t>AP075</t>
  </si>
  <si>
    <t>Tôle aluminium en 0m70 de largeur, achat au mètre</t>
  </si>
  <si>
    <t>AP062</t>
  </si>
  <si>
    <t>Plateau de vol réversible pour ruches 10 cadres</t>
  </si>
  <si>
    <t>Plateau de vol réversible pour ruches 12 cadres</t>
  </si>
  <si>
    <t>AP065</t>
  </si>
  <si>
    <t>AP061</t>
  </si>
  <si>
    <t>AP063</t>
  </si>
  <si>
    <t>AP080</t>
  </si>
  <si>
    <t>AP081</t>
  </si>
  <si>
    <t>AP064</t>
  </si>
  <si>
    <t>Auvent pour ruche chalet 10 cadres</t>
  </si>
  <si>
    <t>Auvent pour ruche chalet 12 cadres</t>
  </si>
  <si>
    <t>AP208</t>
  </si>
  <si>
    <t>Grille à reine métallique sans encadrement pour ruche 12 cadres</t>
  </si>
  <si>
    <t>AP209</t>
  </si>
  <si>
    <t>AP210</t>
  </si>
  <si>
    <t>AP206</t>
  </si>
  <si>
    <t>AP207</t>
  </si>
  <si>
    <t>AP200</t>
  </si>
  <si>
    <t>AP201</t>
  </si>
  <si>
    <t>AP091</t>
  </si>
  <si>
    <t>AP091-1</t>
  </si>
  <si>
    <t>AP090</t>
  </si>
  <si>
    <t>AP094-1</t>
  </si>
  <si>
    <t>Nourrisseur Plastique Lorho 1 litre</t>
  </si>
  <si>
    <t>AP094</t>
  </si>
  <si>
    <t>Nourrisseur Plastique Lorho  2.5 litres</t>
  </si>
  <si>
    <t>AP220</t>
  </si>
  <si>
    <t>AP225</t>
  </si>
  <si>
    <t>AP092</t>
  </si>
  <si>
    <t>AP093</t>
  </si>
  <si>
    <t>AP321</t>
  </si>
  <si>
    <t>AP3210</t>
  </si>
  <si>
    <t>AP320</t>
  </si>
  <si>
    <t>AP344</t>
  </si>
  <si>
    <t>AP343</t>
  </si>
  <si>
    <t>AP342</t>
  </si>
  <si>
    <t>AP342-1</t>
  </si>
  <si>
    <t>AP363</t>
  </si>
  <si>
    <t>AP361</t>
  </si>
  <si>
    <t>AP360</t>
  </si>
  <si>
    <t>AP364</t>
  </si>
  <si>
    <t>AP362</t>
  </si>
  <si>
    <t>AP347</t>
  </si>
  <si>
    <t>AP349</t>
  </si>
  <si>
    <t>AP226</t>
  </si>
  <si>
    <t>AP227</t>
  </si>
  <si>
    <t>AP227-2</t>
  </si>
  <si>
    <t>AP228</t>
  </si>
  <si>
    <t>AP229</t>
  </si>
  <si>
    <t>AP224</t>
  </si>
  <si>
    <t>AP223</t>
  </si>
  <si>
    <t>AP358</t>
  </si>
  <si>
    <t>AP357</t>
  </si>
  <si>
    <t>AP216</t>
  </si>
  <si>
    <t>Chasse abeilles rond 8 sorties</t>
  </si>
  <si>
    <t>AP214</t>
  </si>
  <si>
    <t>Chasse abeilles losange</t>
  </si>
  <si>
    <t>AP218</t>
  </si>
  <si>
    <t>AP240</t>
  </si>
  <si>
    <t>AP241</t>
  </si>
  <si>
    <t>AP332</t>
  </si>
  <si>
    <t>AP331</t>
  </si>
  <si>
    <t>AP330</t>
  </si>
  <si>
    <t>AP265</t>
  </si>
  <si>
    <t>AP340</t>
  </si>
  <si>
    <t>AP341</t>
  </si>
  <si>
    <t>AP025</t>
  </si>
  <si>
    <t>Brouette pliante à hausses et ruches</t>
  </si>
  <si>
    <t>AP096</t>
  </si>
  <si>
    <t>AP097</t>
  </si>
  <si>
    <t>AP099</t>
  </si>
  <si>
    <t>AP098</t>
  </si>
  <si>
    <t>AP215</t>
  </si>
  <si>
    <t xml:space="preserve">Brosse à abeilles crin double </t>
  </si>
  <si>
    <t>AP217</t>
  </si>
  <si>
    <t>Brosse à abeilles nylon</t>
  </si>
  <si>
    <t>AP315</t>
  </si>
  <si>
    <t>AP317</t>
  </si>
  <si>
    <t>AP316</t>
  </si>
  <si>
    <t>Enfumoir TORNADE (modèle avec soufflet surpuissant)</t>
  </si>
  <si>
    <t xml:space="preserve">Soufflet pour enfumoir : Tornade </t>
  </si>
  <si>
    <t>AP351</t>
  </si>
  <si>
    <t xml:space="preserve">Combustible : Apidou Lavandin, le sac de 5 kg </t>
  </si>
  <si>
    <t>AP310</t>
  </si>
  <si>
    <t>AP0351</t>
  </si>
  <si>
    <t>AP355</t>
  </si>
  <si>
    <t>AP356</t>
  </si>
  <si>
    <t>Attire essaims « charme des abeilles », la bombe aérosol</t>
  </si>
  <si>
    <t>AP356-1</t>
  </si>
  <si>
    <t>AP400</t>
  </si>
  <si>
    <t>AP401</t>
  </si>
  <si>
    <t>AP402</t>
  </si>
  <si>
    <t>AP403</t>
  </si>
  <si>
    <t>AP404</t>
  </si>
  <si>
    <t>AP406</t>
  </si>
  <si>
    <t>AP390</t>
  </si>
  <si>
    <t>Cage à piston pour bloquer la reine</t>
  </si>
  <si>
    <t>AP391</t>
  </si>
  <si>
    <t>Pince à reine « clip »</t>
  </si>
  <si>
    <t>AP375-1</t>
  </si>
  <si>
    <t>AP375</t>
  </si>
  <si>
    <t>AP375-2</t>
  </si>
  <si>
    <t>AP371</t>
  </si>
  <si>
    <t>AP372</t>
  </si>
  <si>
    <t>AP377</t>
  </si>
  <si>
    <t>AP378</t>
  </si>
  <si>
    <t>AP370</t>
  </si>
  <si>
    <t>AP369</t>
  </si>
  <si>
    <t>Tamis inox diamètre 44 cm avec pattes pour maturateurs 200 à 400 kg et fûts</t>
  </si>
  <si>
    <t>AP352</t>
  </si>
  <si>
    <t>Trappe à pollen d’entrée en plastique</t>
  </si>
  <si>
    <t>Trappe à pollen plateau permanent 10 cadres</t>
  </si>
  <si>
    <t>AP352-2</t>
  </si>
  <si>
    <t>Séchoir à pollen 220 V avec moteur et soufflerie</t>
  </si>
  <si>
    <t>AP250</t>
  </si>
  <si>
    <t>AP251</t>
  </si>
  <si>
    <t>AP252</t>
  </si>
  <si>
    <t>AP260</t>
  </si>
  <si>
    <t>La cire à façon - avec retour de cire brute (Fournir 5 % de + que votre Commande) 26/41 - au kg</t>
  </si>
  <si>
    <t>AP261</t>
  </si>
  <si>
    <t>La cire à façon - avec retour de cire brute (Fournir 5 % de + que votre Commande) 13/41 - au kg</t>
  </si>
  <si>
    <t>AP262</t>
  </si>
  <si>
    <t>AP263</t>
  </si>
  <si>
    <t>AP176</t>
  </si>
  <si>
    <t>AP174</t>
  </si>
  <si>
    <t>AP171</t>
  </si>
  <si>
    <t>AP177</t>
  </si>
  <si>
    <t>AP173</t>
  </si>
  <si>
    <t>AP175</t>
  </si>
  <si>
    <t>AP170</t>
  </si>
  <si>
    <t>Les seaux et tonnelets plastiques</t>
  </si>
  <si>
    <t>AP236-1</t>
  </si>
  <si>
    <t>AP236</t>
  </si>
  <si>
    <t>AP235</t>
  </si>
  <si>
    <t>AP234</t>
  </si>
  <si>
    <t>AP231</t>
  </si>
  <si>
    <t>AP237</t>
  </si>
  <si>
    <t>AP238</t>
  </si>
  <si>
    <t>Fûts métalliques et accessoires</t>
  </si>
  <si>
    <t>Les pots en verre</t>
  </si>
  <si>
    <t>AP116</t>
  </si>
  <si>
    <t>AP127</t>
  </si>
  <si>
    <t>AP129-1</t>
  </si>
  <si>
    <t>AP128</t>
  </si>
  <si>
    <t>AP126</t>
  </si>
  <si>
    <t>Pots fantaisies et autres conditionnements</t>
  </si>
  <si>
    <t>Verseur plastique 330 gr Nounours</t>
  </si>
  <si>
    <t>Capsule plastique avec bec verseur pour bouteille</t>
  </si>
  <si>
    <t>AP124-1</t>
  </si>
  <si>
    <t>AP124</t>
  </si>
  <si>
    <t>AP129-2</t>
  </si>
  <si>
    <t>AP129</t>
  </si>
  <si>
    <t>AP111</t>
  </si>
  <si>
    <t>AP112</t>
  </si>
  <si>
    <t>AP118</t>
  </si>
  <si>
    <t>AP117</t>
  </si>
  <si>
    <t>Etiquettes et accessoires</t>
  </si>
  <si>
    <t>AP380</t>
  </si>
  <si>
    <t>AP382</t>
  </si>
  <si>
    <t>Etiquette «Rustique» 70/50 pour pot 1 kg (par 100)</t>
  </si>
  <si>
    <t>AP383</t>
  </si>
  <si>
    <t>Etiquette «Rustique» 53/38 pour pot 250 g (par 100)</t>
  </si>
  <si>
    <t>Etiquette «Rustique» 53/38 pour pot 500 g  (par 100)</t>
  </si>
  <si>
    <t>Etiquette «Antique» 70/58 pour pot  500 g (par 100)</t>
  </si>
  <si>
    <t>Etiquette «Antique» 70/58 pour pot 1 kg (par 100)</t>
  </si>
  <si>
    <t>Etiquette «Antique» 46/38 pour pot 250 g (par 100)</t>
  </si>
  <si>
    <t>Etiquette «Antique» 46/38 pour pot 500 g  (par 100)</t>
  </si>
  <si>
    <t>AP384</t>
  </si>
  <si>
    <t>Etiquette «Fleurs et abeilles» 90/60 pour pot 500 g (par 100)</t>
  </si>
  <si>
    <t>Etiquette «Fleurs et abeilles» 90/60 pour pot 1 kg  (par 100)</t>
  </si>
  <si>
    <t>Etiquette «Fleurs et abeilles» 85/38 pour pot 250 g (par 100)</t>
  </si>
  <si>
    <t>Etiquettes médaillon origine france (par 1000)</t>
  </si>
  <si>
    <t>AP386</t>
  </si>
  <si>
    <t>Rouleau étiquettes «à consommer avant le...»</t>
  </si>
  <si>
    <t>AP385</t>
  </si>
  <si>
    <t>Rouleau étiquettes vierges pour prix</t>
  </si>
  <si>
    <t>Rouleau encreur pour pince à étiqueter</t>
  </si>
  <si>
    <t>Pince à étiqueter 6 chiffres</t>
  </si>
  <si>
    <t>AP501</t>
  </si>
  <si>
    <t>AP376</t>
  </si>
  <si>
    <t>AP500</t>
  </si>
  <si>
    <t>Diable à fûts, roues gonflables + Roue Centrale</t>
  </si>
  <si>
    <t>Tresse pour couvercle de fût, Le Rouleau</t>
  </si>
  <si>
    <t>Panneau publicitaire "miel" 50*40 cm</t>
  </si>
  <si>
    <t>AP375-3</t>
  </si>
  <si>
    <t>AP293</t>
  </si>
  <si>
    <t>AP277-4</t>
  </si>
  <si>
    <t>AP018-2</t>
  </si>
  <si>
    <t>AP056</t>
  </si>
  <si>
    <t>AP076</t>
  </si>
  <si>
    <t>AP222</t>
  </si>
  <si>
    <t>AP097-1</t>
  </si>
  <si>
    <t>AP407</t>
  </si>
  <si>
    <t>AP375-4</t>
  </si>
  <si>
    <t>AP374</t>
  </si>
  <si>
    <t>AP379</t>
  </si>
  <si>
    <t>AP379-1</t>
  </si>
  <si>
    <t>AP129-3</t>
  </si>
  <si>
    <t>AP180</t>
  </si>
  <si>
    <t>AP123</t>
  </si>
  <si>
    <t>AP382-1</t>
  </si>
  <si>
    <t>AP502</t>
  </si>
  <si>
    <t>AP181</t>
  </si>
  <si>
    <t>AP182</t>
  </si>
  <si>
    <t>Ruchette 6 cadres en polystyrène sans cadre</t>
  </si>
  <si>
    <t>Grille à reine métallique avec encadrement bois pour ruche 12 cadres</t>
  </si>
  <si>
    <t>AP228 -1</t>
  </si>
  <si>
    <t>AP112-2</t>
  </si>
  <si>
    <t>AP352-1</t>
  </si>
  <si>
    <t>AP266</t>
  </si>
  <si>
    <t>AP015-3</t>
  </si>
  <si>
    <t>AP084</t>
  </si>
  <si>
    <t>AP082</t>
  </si>
  <si>
    <t>AP083</t>
  </si>
  <si>
    <t>AP316-3</t>
  </si>
  <si>
    <t>AP316-2</t>
  </si>
  <si>
    <t>AP316-1</t>
  </si>
  <si>
    <t>AP408</t>
  </si>
  <si>
    <t>AP900</t>
  </si>
  <si>
    <t>AP388</t>
  </si>
  <si>
    <t>AP067</t>
  </si>
  <si>
    <t>AP127-1</t>
  </si>
  <si>
    <t>Toit PLASTIQUE NICOT - ruche 10 cadres</t>
  </si>
  <si>
    <t>Portière d’entrée de 45 cm pour ruche 12 cadres -H : 35 ANTI FRELON</t>
  </si>
  <si>
    <t>Isoruch 10 cadres - isolation des ruches</t>
  </si>
  <si>
    <r>
      <t xml:space="preserve">Pantalon toile forte </t>
    </r>
    <r>
      <rPr>
        <sz val="13"/>
        <color indexed="8"/>
        <rFont val="Arial"/>
        <family val="2"/>
      </rPr>
      <t>(tailles TN - GT -TGT)</t>
    </r>
  </si>
  <si>
    <r>
      <t xml:space="preserve">Transformateur 24 V </t>
    </r>
    <r>
      <rPr>
        <i/>
        <sz val="13"/>
        <color indexed="8"/>
        <rFont val="Arial"/>
        <family val="2"/>
      </rPr>
      <t xml:space="preserve">pour souder la cire par échauffement du fil </t>
    </r>
  </si>
  <si>
    <r>
      <t xml:space="preserve">Pointes 30/1.5  </t>
    </r>
    <r>
      <rPr>
        <sz val="13"/>
        <color indexed="8"/>
        <rFont val="Arial"/>
        <family val="2"/>
      </rPr>
      <t>pour montage des cadres les 500 gr</t>
    </r>
  </si>
  <si>
    <r>
      <t xml:space="preserve">Pointes fines 30/1.5 </t>
    </r>
    <r>
      <rPr>
        <sz val="13"/>
        <color indexed="8"/>
        <rFont val="Arial"/>
        <family val="2"/>
      </rPr>
      <t>pour montage des cadres le kilo</t>
    </r>
  </si>
  <si>
    <r>
      <t xml:space="preserve">Pointes 18/1.8, tête ronde </t>
    </r>
    <r>
      <rPr>
        <sz val="13"/>
        <color indexed="8"/>
        <rFont val="Arial"/>
        <family val="2"/>
      </rPr>
      <t>pour montage crémaillère les 500 gr</t>
    </r>
  </si>
  <si>
    <r>
      <t xml:space="preserve">Attire essaims « parfum d’aristée », </t>
    </r>
    <r>
      <rPr>
        <i/>
        <sz val="13"/>
        <color indexed="8"/>
        <rFont val="Arial"/>
        <family val="2"/>
      </rPr>
      <t xml:space="preserve">Pâte à appliquer sur la planche d'envol d'une ruchette vide qui permet d'attirer efficacement les essaims, </t>
    </r>
    <r>
      <rPr>
        <sz val="13"/>
        <color indexed="8"/>
        <rFont val="Arial"/>
        <family val="2"/>
      </rPr>
      <t>tube 50 grs</t>
    </r>
  </si>
  <si>
    <r>
      <t xml:space="preserve">Bac à désoperculer inox 200 cm sur pieds, </t>
    </r>
    <r>
      <rPr>
        <sz val="13"/>
        <color indexed="8"/>
        <rFont val="Arial"/>
        <family val="2"/>
      </rPr>
      <t>traverse et 1 grille de filtrage</t>
    </r>
  </si>
  <si>
    <r>
      <t>Trappe à pollen d'entrée bois</t>
    </r>
    <r>
      <rPr>
        <b/>
        <sz val="13"/>
        <color indexed="8"/>
        <rFont val="Arial"/>
        <family val="2"/>
      </rPr>
      <t xml:space="preserve"> avec tiroir inox</t>
    </r>
  </si>
  <si>
    <t>AP112-3</t>
  </si>
  <si>
    <t>AP112-4</t>
  </si>
  <si>
    <t>AP503</t>
  </si>
  <si>
    <t>AP120-1</t>
  </si>
  <si>
    <t>AP112-5</t>
  </si>
  <si>
    <t>AP024</t>
  </si>
  <si>
    <t>AP264</t>
  </si>
  <si>
    <t>Support métallique pour une ruche</t>
  </si>
  <si>
    <t>Support plastique NICOT pour une ruche</t>
  </si>
  <si>
    <t>Support plastique NICOT pour deux ruches</t>
  </si>
  <si>
    <t>AP018-1</t>
  </si>
  <si>
    <t>AP012</t>
  </si>
  <si>
    <t>Plateau de vol plastique NICOT aéré totalement pour ruches 10 cadres - marron</t>
  </si>
  <si>
    <t>Plaque de fermeture pour plateau de vol plastique NICOT</t>
  </si>
  <si>
    <t xml:space="preserve">Fil inoxydable, diamètre 44-48, la bobine de 250 gr </t>
  </si>
  <si>
    <t>Fil inoxydable, diamètre 44-48, la bobine de 500 gr</t>
  </si>
  <si>
    <t xml:space="preserve">Fil inoxydable, diamètre 44-48, la bobine de 1 kg </t>
  </si>
  <si>
    <t>Fil inoxydable, diamètre 44-48, la bobine de 3kg</t>
  </si>
  <si>
    <t>Portière d’entrée de 25 cm pour ruchette légère - ANTI FRELON</t>
  </si>
  <si>
    <t>Portière plastique Nicot blanche pour fond plastique (avec pont)</t>
  </si>
  <si>
    <t>Portière plastique Nicot verte pour fond plastique ANTI FRELON</t>
  </si>
  <si>
    <t xml:space="preserve">Couteau en inox droit, lame de 24 cm, pour désoperculer </t>
  </si>
  <si>
    <t xml:space="preserve">Couteau en inox courbe, lame de 27 cm à dents pour désoperculer </t>
  </si>
  <si>
    <t xml:space="preserve">Couteau électrique Pierce 575 W à thermostat pour désoperculer </t>
  </si>
  <si>
    <t xml:space="preserve">Couteau électrique avec variateur pour désoperculer </t>
  </si>
  <si>
    <t>Défigeur européen 26 cm pour seau et petit maturateur</t>
  </si>
  <si>
    <t>Défigeur européen 33 cm pour maturateur 100 kg</t>
  </si>
  <si>
    <t>Défigeur européen 42 cm pour maturateur 200 kg</t>
  </si>
  <si>
    <t>AP231-1</t>
  </si>
  <si>
    <t>AP127-2</t>
  </si>
  <si>
    <t>Livre : Un rucher dans son jardin</t>
  </si>
  <si>
    <t>Livre : Créer son rucher</t>
  </si>
  <si>
    <t>Livre : Elevage des reines (Gilles Fert)</t>
  </si>
  <si>
    <t>Livre : Gelée royale : mode d’emploi</t>
  </si>
  <si>
    <t>Livre : Ces pollens qui nous soignent (Percie du Sert)</t>
  </si>
  <si>
    <t>AP267-1</t>
  </si>
  <si>
    <t>Pour les corps et hausses : ils sont fabriqués par M FORT, Bois de première qualité pin maritime, élément corps et hausse en un seul élément sans collage; Les toits tôles ou bois tôlé sont aussi fabriqués par M Fort</t>
  </si>
  <si>
    <t>La cire à façon - avec retour de cire brute (Fournir 5 % de + que votre Commande) VOIRNOT 32/32 - au kg</t>
  </si>
  <si>
    <t>Suivi de la Reine</t>
  </si>
  <si>
    <t>Livre : Etre performant en apiculture (Guerriat) nouvelle édition</t>
  </si>
  <si>
    <t>Taille/couleur à préciser selon l'article</t>
  </si>
  <si>
    <t xml:space="preserve">Swarm Catch - attire essaim </t>
  </si>
  <si>
    <t>AP232</t>
  </si>
  <si>
    <t>Chasse abeilles rond 1 sortie inclus dans un couvre cadre bois avec encadrement pour ruche 10 cadres</t>
  </si>
  <si>
    <t>Fût alimentaire métallique de 300 kg NEUF alimentaire sans bisphénol</t>
  </si>
  <si>
    <t>Voile chapeau carré pliable LEGA</t>
  </si>
  <si>
    <t>Enfumoir américain Dadant Inox grand modèle</t>
  </si>
  <si>
    <t>Enfumoir américain Dadant Inox petit modèle</t>
  </si>
  <si>
    <t>Nourrisseur Plastique NICOT rond 3 kg</t>
  </si>
  <si>
    <t>Cire Gaufrée sans retour de cire :</t>
  </si>
  <si>
    <t>AP737</t>
  </si>
  <si>
    <t>Cérificateur solaire acier inoxydable à haut rendement thermique</t>
  </si>
  <si>
    <t>Extracteur Europe bac 9 demi-cadres électrique</t>
  </si>
  <si>
    <t>AP736</t>
  </si>
  <si>
    <t>AP733</t>
  </si>
  <si>
    <t>AP232-3</t>
  </si>
  <si>
    <t>Cage à reine à piston one hand (attraper et marquer la reine en même temps)</t>
  </si>
  <si>
    <t>AP707</t>
  </si>
  <si>
    <t>Voile chapeau rond avec élastique sous les bras</t>
  </si>
  <si>
    <t>Hausse 43*50 pour 8 cadres, SANS cadre (avec 2 crémaillères)</t>
  </si>
  <si>
    <t>Chaudière à cire rectangulaire 16 cadres</t>
  </si>
  <si>
    <t>Chaudière électrique</t>
  </si>
  <si>
    <t>Poignée rabattable Cadmiée à 4 vis, l'unité</t>
  </si>
  <si>
    <t>Maturateur Europe 50/60 kg avec tamis, robinet clapet et couvercle - Acier Inox alimentaire 18/10</t>
  </si>
  <si>
    <t>Maturateur Europe 100/120 kg avec tamis, robinet clapet et couvercle - Acier Inox alimentaire 18/10</t>
  </si>
  <si>
    <t>Maturateur LEGA inox 100 kg avec tamis, robinet et couvercle</t>
  </si>
  <si>
    <t>Maturateur LEGA inox 200 kg avec tamis, robinet et couvercle</t>
  </si>
  <si>
    <t>Maturateur LEGA inox 50 kg avec tamis, robinet clapet et couvercle</t>
  </si>
  <si>
    <t xml:space="preserve">Défigeur pour petit seau </t>
  </si>
  <si>
    <t>Mélangeur adaptable pour fût</t>
  </si>
  <si>
    <t>Tonnelet de 70 kg plastique : plastique alimentaire, blanc, couvercle hermétique AVEC un robinet pour une utilisation en maturateur</t>
  </si>
  <si>
    <t>AP333-1</t>
  </si>
  <si>
    <t>AP063-1</t>
  </si>
  <si>
    <t>Porte ruche : permet de porter la ruche à 2</t>
  </si>
  <si>
    <t>Réfractomètre</t>
  </si>
  <si>
    <t>AP800</t>
  </si>
  <si>
    <t>Désincrustant Propolis - 5 L</t>
  </si>
  <si>
    <t>AP015-4</t>
  </si>
  <si>
    <t>AP325</t>
  </si>
  <si>
    <t>Press miel pour miel liquide</t>
  </si>
  <si>
    <t>Etiquette «Fleurs et abeilles» 90/60 pour pot 500 g (par 1500)</t>
  </si>
  <si>
    <t>Etiquette «Fleurs et abeilles» 90/60 pour pot 1 kg  (par 1500)</t>
  </si>
  <si>
    <t>Etiquette «Fleurs et abeilles» 85/38 pour pot 250 g (par 1500)</t>
  </si>
  <si>
    <t>AP086</t>
  </si>
  <si>
    <t>Herse à désoperculer en inox, manche plastique</t>
  </si>
  <si>
    <r>
      <t xml:space="preserve">Passoire à coulisse acier inox double passoires </t>
    </r>
    <r>
      <rPr>
        <i/>
        <sz val="13"/>
        <color rgb="FF000000"/>
        <rFont val="Arial"/>
        <family val="2"/>
      </rPr>
      <t xml:space="preserve">(jusqu'à 350 mm de diam) </t>
    </r>
  </si>
  <si>
    <t>Bac à désoperculer inox de 60 cm sur pieds, avec un couvercle</t>
  </si>
  <si>
    <t>AP066</t>
  </si>
  <si>
    <t>AP232-4</t>
  </si>
  <si>
    <t>AP254</t>
  </si>
  <si>
    <t>AP253</t>
  </si>
  <si>
    <t xml:space="preserve">Chaudière à cire ronde diam 47 mm </t>
  </si>
  <si>
    <t>La cire à façon - avec retour de cire brute (Fournir 5 % de + que votre Commande) LANGSTROTH 20/41- au kg</t>
  </si>
  <si>
    <r>
      <t>Combustible : Apidou Lavandin, le sac de</t>
    </r>
    <r>
      <rPr>
        <sz val="13"/>
        <color indexed="8"/>
        <rFont val="Arial"/>
        <family val="2"/>
      </rPr>
      <t xml:space="preserve"> 40 LITRES</t>
    </r>
  </si>
  <si>
    <t>AP730</t>
  </si>
  <si>
    <t>AP734</t>
  </si>
  <si>
    <t>AP313</t>
  </si>
  <si>
    <t>Extracteur Tangentiel 4 demi-cadres manuel avec pied; cuve Inox alimentaire 18/10 - cage plastique</t>
  </si>
  <si>
    <t>AP232-1</t>
  </si>
  <si>
    <t>AP204</t>
  </si>
  <si>
    <t>Grille plastique pour récolte à propolis pour ruche 10 cadres</t>
  </si>
  <si>
    <t>Hausse 50*50 pour 11 cadres, SANS cadre (avec 2 crémaillères)</t>
  </si>
  <si>
    <t>AP028</t>
  </si>
  <si>
    <t>AP026</t>
  </si>
  <si>
    <t>Lève cadres inox</t>
  </si>
  <si>
    <t>Lève cadres grattoir</t>
  </si>
  <si>
    <t>Lève cadres pince simple</t>
  </si>
  <si>
    <r>
      <t xml:space="preserve">Lève cadres à talon acier inoxydable, </t>
    </r>
    <r>
      <rPr>
        <i/>
        <sz val="13"/>
        <rFont val="Arial"/>
        <family val="2"/>
      </rPr>
      <t>léga</t>
    </r>
  </si>
  <si>
    <t>AP735</t>
  </si>
  <si>
    <t>AP700</t>
  </si>
  <si>
    <t>AP701</t>
  </si>
  <si>
    <t>Rouleau plastique à désoperculer, manche plastique</t>
  </si>
  <si>
    <t>AP726</t>
  </si>
  <si>
    <t>AP722</t>
  </si>
  <si>
    <t>AP078</t>
  </si>
  <si>
    <t>AP731</t>
  </si>
  <si>
    <t>Tôle pliée, pour garniture bois ruche 12 cadres</t>
  </si>
  <si>
    <t>AP075-2</t>
  </si>
  <si>
    <t>AP352-4</t>
  </si>
  <si>
    <t>AP405</t>
  </si>
  <si>
    <t>AP732</t>
  </si>
  <si>
    <t>AP739</t>
  </si>
  <si>
    <t>AP183</t>
  </si>
  <si>
    <t>AP129-4</t>
  </si>
  <si>
    <t>AP387</t>
  </si>
  <si>
    <t>AP384-2</t>
  </si>
  <si>
    <t>AP725</t>
  </si>
  <si>
    <t>AP723</t>
  </si>
  <si>
    <t>AP727</t>
  </si>
  <si>
    <t>AP770</t>
  </si>
  <si>
    <t>AP771</t>
  </si>
  <si>
    <t>AP296</t>
  </si>
  <si>
    <t>AP772</t>
  </si>
  <si>
    <t>AP389</t>
  </si>
  <si>
    <t>AP389-1</t>
  </si>
  <si>
    <t>AP773</t>
  </si>
  <si>
    <t>AP774</t>
  </si>
  <si>
    <t>AP775</t>
  </si>
  <si>
    <t>AP776</t>
  </si>
  <si>
    <t>AP778</t>
  </si>
  <si>
    <t>AP779</t>
  </si>
  <si>
    <t>AP783</t>
  </si>
  <si>
    <t>AP184</t>
  </si>
  <si>
    <t>AP785</t>
  </si>
  <si>
    <t>AP786</t>
  </si>
  <si>
    <t>AP787</t>
  </si>
  <si>
    <t>AP788</t>
  </si>
  <si>
    <t>AP789</t>
  </si>
  <si>
    <t>AP790</t>
  </si>
  <si>
    <t>AP791</t>
  </si>
  <si>
    <t>AP792</t>
  </si>
  <si>
    <t>AP793</t>
  </si>
  <si>
    <t>AP794</t>
  </si>
  <si>
    <t>AP796</t>
  </si>
  <si>
    <t>AP797</t>
  </si>
  <si>
    <t>AP370-1</t>
  </si>
  <si>
    <t>AP798</t>
  </si>
  <si>
    <t>AP799</t>
  </si>
  <si>
    <t>AP802</t>
  </si>
  <si>
    <t>AP803</t>
  </si>
  <si>
    <t>AP804</t>
  </si>
  <si>
    <t>AP805</t>
  </si>
  <si>
    <t>AP806</t>
  </si>
  <si>
    <t>AP807</t>
  </si>
  <si>
    <t>AP808</t>
  </si>
  <si>
    <t>AP809</t>
  </si>
  <si>
    <t>AP811</t>
  </si>
  <si>
    <t>AP812</t>
  </si>
  <si>
    <t>AP813</t>
  </si>
  <si>
    <t>AP814</t>
  </si>
  <si>
    <t>AP815</t>
  </si>
  <si>
    <t>AP816</t>
  </si>
  <si>
    <t>AP817</t>
  </si>
  <si>
    <t>AP818</t>
  </si>
  <si>
    <t>AP819</t>
  </si>
  <si>
    <t>AP820</t>
  </si>
  <si>
    <t>AP821</t>
  </si>
  <si>
    <t>AP822</t>
  </si>
  <si>
    <t>AP823</t>
  </si>
  <si>
    <t>AP824</t>
  </si>
  <si>
    <t>AP825</t>
  </si>
  <si>
    <t>AP826</t>
  </si>
  <si>
    <t>AP827</t>
  </si>
  <si>
    <t>AP828</t>
  </si>
  <si>
    <t>AP829</t>
  </si>
  <si>
    <t>AP833</t>
  </si>
  <si>
    <t>AP832</t>
  </si>
  <si>
    <t>AP831</t>
  </si>
  <si>
    <t>AP830</t>
  </si>
  <si>
    <t>AP834</t>
  </si>
  <si>
    <t>AP835</t>
  </si>
  <si>
    <t>AP839</t>
  </si>
  <si>
    <t>AP838</t>
  </si>
  <si>
    <t>AP837</t>
  </si>
  <si>
    <t>AP836</t>
  </si>
  <si>
    <t>AP840</t>
  </si>
  <si>
    <t>AP841</t>
  </si>
  <si>
    <t>Panneau publicitaire "miel à vendre"</t>
  </si>
  <si>
    <r>
      <t xml:space="preserve">Pressoir </t>
    </r>
    <r>
      <rPr>
        <i/>
        <sz val="13"/>
        <rFont val="Arial"/>
        <family val="2"/>
      </rPr>
      <t xml:space="preserve">pour récupérer le miel resté dans les opercules </t>
    </r>
    <r>
      <rPr>
        <sz val="13"/>
        <rFont val="Arial"/>
        <family val="2"/>
      </rPr>
      <t>à cliquets de 25/30 litres N°25</t>
    </r>
  </si>
  <si>
    <t>Partition grille à reine métallique</t>
  </si>
  <si>
    <t>AP709</t>
  </si>
  <si>
    <t>Peluche ourson assis avec un pot de miel</t>
  </si>
  <si>
    <r>
      <t xml:space="preserve">Les pots plastiques </t>
    </r>
    <r>
      <rPr>
        <sz val="13"/>
        <color rgb="FF000000"/>
        <rFont val="Arial"/>
        <family val="2"/>
      </rPr>
      <t>(Les pots sont vendus par carton complet pour la commande groupée)</t>
    </r>
  </si>
  <si>
    <t>Voile coton rond avec deux cercles</t>
  </si>
  <si>
    <t>Picking chinois « révolutionnaire »</t>
  </si>
  <si>
    <t xml:space="preserve">Rajouter le prix d'un carton pour l'emballage des pots verres -  par carton </t>
  </si>
  <si>
    <t>AP847</t>
  </si>
  <si>
    <r>
      <t xml:space="preserve">Pressoir </t>
    </r>
    <r>
      <rPr>
        <i/>
        <sz val="13"/>
        <rFont val="Arial"/>
        <family val="2"/>
      </rPr>
      <t xml:space="preserve">pour récupérer le miel resté dans les opercules </t>
    </r>
    <r>
      <rPr>
        <sz val="13"/>
        <rFont val="Arial"/>
        <family val="2"/>
      </rPr>
      <t>à cliquets de 35/40 litres N°30</t>
    </r>
  </si>
  <si>
    <r>
      <t xml:space="preserve">Pressoir </t>
    </r>
    <r>
      <rPr>
        <i/>
        <sz val="13"/>
        <rFont val="Arial"/>
        <family val="2"/>
      </rPr>
      <t>pour récupérer le miel resté dans les opercules</t>
    </r>
    <r>
      <rPr>
        <sz val="13"/>
        <rFont val="Arial"/>
        <family val="2"/>
      </rPr>
      <t xml:space="preserve"> à cliquets de 45/50 litres N°35</t>
    </r>
  </si>
  <si>
    <r>
      <t xml:space="preserve">Pressoir </t>
    </r>
    <r>
      <rPr>
        <i/>
        <sz val="13"/>
        <rFont val="Arial"/>
        <family val="2"/>
      </rPr>
      <t>pour récupérer le miel resté dans les opercules</t>
    </r>
    <r>
      <rPr>
        <sz val="13"/>
        <rFont val="Arial"/>
        <family val="2"/>
      </rPr>
      <t xml:space="preserve"> à double cliquets de 55/60 litres N°46</t>
    </r>
  </si>
  <si>
    <r>
      <t xml:space="preserve">Pressoir </t>
    </r>
    <r>
      <rPr>
        <i/>
        <sz val="13"/>
        <rFont val="Arial"/>
        <family val="2"/>
      </rPr>
      <t>pour récupérer le miel resté dans les opercules</t>
    </r>
    <r>
      <rPr>
        <sz val="13"/>
        <rFont val="Arial"/>
        <family val="2"/>
      </rPr>
      <t xml:space="preserve"> à double cliquets de 65/70 litres N°50</t>
    </r>
  </si>
  <si>
    <t>AP777</t>
  </si>
  <si>
    <t>AP019-3</t>
  </si>
  <si>
    <t>AP851</t>
  </si>
  <si>
    <t>AP849</t>
  </si>
  <si>
    <t>AP850</t>
  </si>
  <si>
    <t>Soufflet pour enfumoir adaptable</t>
  </si>
  <si>
    <t>AP708</t>
  </si>
  <si>
    <r>
      <t xml:space="preserve">Attire essaims « charme des abeilles », le tube 30 gr </t>
    </r>
    <r>
      <rPr>
        <i/>
        <sz val="13"/>
        <color rgb="FF000000"/>
        <rFont val="Arial"/>
        <family val="2"/>
      </rPr>
      <t>pâte à appliquer sur la planche d'envol d'une ruchette vide qui permet d'attirer efficacement les essaims</t>
    </r>
  </si>
  <si>
    <t>Prix Unit. HT
2020</t>
  </si>
  <si>
    <t>Herse à désoperculer en inox, turbo pro</t>
  </si>
  <si>
    <t>AP873</t>
  </si>
  <si>
    <t>Mèche à bougies moyenne</t>
  </si>
  <si>
    <t>AP880</t>
  </si>
  <si>
    <t>AP702</t>
  </si>
  <si>
    <t>Mèche à bougies fine</t>
  </si>
  <si>
    <t>Extracteur Radiaire 9 demi cadres manuel sur pied; cuve Inox alimentaire 18/10 - cage plastique</t>
  </si>
  <si>
    <t>Extracteur LEGA 9 cadres cage inox moteur électrique dessous</t>
  </si>
  <si>
    <t>Grillage GALVA en métal déployé maille forte (vendu au mètre)</t>
  </si>
  <si>
    <t>Grillage INOX en métal déployé maille forte (vendu au mètre)</t>
  </si>
  <si>
    <t>Livre : Traité rustica nouvelle version</t>
  </si>
  <si>
    <r>
      <t xml:space="preserve">Toit plat bois tôlé pour ruchette légère </t>
    </r>
    <r>
      <rPr>
        <b/>
        <sz val="13"/>
        <color rgb="FF000000"/>
        <rFont val="Arial"/>
        <family val="2"/>
      </rPr>
      <t>(260mm)</t>
    </r>
    <r>
      <rPr>
        <sz val="13"/>
        <color rgb="FF000000"/>
        <rFont val="Arial"/>
        <family val="2"/>
      </rPr>
      <t xml:space="preserve"> 6 cadres </t>
    </r>
  </si>
  <si>
    <r>
      <t xml:space="preserve">Toit plat bois tôlé pour ruchette lourde </t>
    </r>
    <r>
      <rPr>
        <b/>
        <sz val="13"/>
        <color rgb="FF000000"/>
        <rFont val="Arial"/>
        <family val="2"/>
      </rPr>
      <t>(280mm)</t>
    </r>
    <r>
      <rPr>
        <sz val="13"/>
        <color rgb="FF000000"/>
        <rFont val="Arial"/>
        <family val="2"/>
      </rPr>
      <t xml:space="preserve"> 6 cadres </t>
    </r>
  </si>
  <si>
    <t xml:space="preserve">Picking inox </t>
  </si>
  <si>
    <r>
      <t xml:space="preserve">Marqueur Reine Posca  </t>
    </r>
    <r>
      <rPr>
        <i/>
        <sz val="13"/>
        <color indexed="8"/>
        <rFont val="Arial"/>
        <family val="2"/>
      </rPr>
      <t>vert -&gt; 2019</t>
    </r>
    <r>
      <rPr>
        <sz val="13"/>
        <color rgb="FF000000"/>
        <rFont val="Arial"/>
        <family val="2"/>
      </rPr>
      <t xml:space="preserve"> -&gt; 2024</t>
    </r>
  </si>
  <si>
    <r>
      <t xml:space="preserve">Marqueur Reine Posca  </t>
    </r>
    <r>
      <rPr>
        <i/>
        <sz val="13"/>
        <color indexed="8"/>
        <rFont val="Arial"/>
        <family val="2"/>
      </rPr>
      <t>rouge -&gt; 2018 -&gt; 2023</t>
    </r>
  </si>
  <si>
    <r>
      <t xml:space="preserve">Marqueur Reine Posca </t>
    </r>
    <r>
      <rPr>
        <i/>
        <sz val="13"/>
        <color indexed="8"/>
        <rFont val="Arial"/>
        <family val="2"/>
      </rPr>
      <t xml:space="preserve"> jaune -&gt; 2017 -&gt; 2022</t>
    </r>
  </si>
  <si>
    <t>Combinaison intégrale avec voile rond amovible, double cercle (tailles S, M, L, XL)</t>
  </si>
  <si>
    <t>Combinaison intégrale Combiz (tailles XS, S, M, L, XL)</t>
  </si>
  <si>
    <t>Combinaison intégrale Sherriff (tailles S, M, L, XL)</t>
  </si>
  <si>
    <t>Blouson Combiz (tailles S, M, L, XL)</t>
  </si>
  <si>
    <t>Blouson avec col bourrelet, élastiques aux poignets et à la taille (tailles S, M, L, XL)</t>
  </si>
  <si>
    <t>Blouson avec chapeau rond double cercles (tailles : XS, S, M, L, XL, XXL)</t>
  </si>
  <si>
    <t>Vareuse chapeau rond avec double cercles (tailles : enfant - précisez l'âge, XS, S, M, L, XL, XXL)</t>
  </si>
  <si>
    <r>
      <t xml:space="preserve">Blouson Sherriff </t>
    </r>
    <r>
      <rPr>
        <sz val="13"/>
        <color indexed="8"/>
        <rFont val="Arial"/>
        <family val="2"/>
      </rPr>
      <t>(tailles S, M, L, XL)</t>
    </r>
  </si>
  <si>
    <t>Gants caoutchouc avec manchette longue toile forte (tailles : 6, 7, 8, 9, 10, 11)</t>
  </si>
  <si>
    <t xml:space="preserve">Cire gaufrée : Dadant Couvain 26/41, le kg (10 feuilles environ) </t>
  </si>
  <si>
    <t>Cire gaufrée : Dadant Hausse 13/41, le kg (20 feuilles environ)</t>
  </si>
  <si>
    <r>
      <t xml:space="preserve">Hausse RUCHETTE </t>
    </r>
    <r>
      <rPr>
        <b/>
        <sz val="13"/>
        <color rgb="FF000000"/>
        <rFont val="Arial"/>
        <family val="2"/>
      </rPr>
      <t xml:space="preserve">légère (260mm) </t>
    </r>
    <r>
      <rPr>
        <sz val="13"/>
        <color rgb="FF000000"/>
        <rFont val="Arial"/>
        <family val="2"/>
      </rPr>
      <t>5 cadres SANS cadre (avec 2 crémaillères) pour ruchette légère 6c</t>
    </r>
  </si>
  <si>
    <r>
      <t xml:space="preserve">Hausse RUCHETTE </t>
    </r>
    <r>
      <rPr>
        <b/>
        <sz val="13"/>
        <color rgb="FF000000"/>
        <rFont val="Arial"/>
        <family val="2"/>
      </rPr>
      <t>lourde</t>
    </r>
    <r>
      <rPr>
        <sz val="13"/>
        <color rgb="FF000000"/>
        <rFont val="Arial"/>
        <family val="2"/>
      </rPr>
      <t xml:space="preserve"> </t>
    </r>
    <r>
      <rPr>
        <b/>
        <sz val="13"/>
        <color rgb="FF000000"/>
        <rFont val="Arial"/>
        <family val="2"/>
      </rPr>
      <t>(280mm)</t>
    </r>
    <r>
      <rPr>
        <sz val="13"/>
        <color rgb="FF000000"/>
        <rFont val="Arial"/>
        <family val="2"/>
      </rPr>
      <t xml:space="preserve"> 5 cadres SANS cadre (avec 2 crémaillères) pour ruchette lourde 6c</t>
    </r>
  </si>
  <si>
    <r>
      <t>Tonnelet SEUL de 70 kg plastique : plastique alimentaire, blanc, couvercle hermétique.</t>
    </r>
    <r>
      <rPr>
        <i/>
        <sz val="13"/>
        <color indexed="8"/>
        <rFont val="Arial"/>
        <family val="2"/>
      </rPr>
      <t xml:space="preserve"> Ils peuvent être équipés d’un robinet et d’un tamis permettant leur utilisation en maturateur</t>
    </r>
  </si>
  <si>
    <t>AP855</t>
  </si>
  <si>
    <t>AP112-1</t>
  </si>
  <si>
    <t>AP112-6</t>
  </si>
  <si>
    <t>AP112-7</t>
  </si>
  <si>
    <t>AP766</t>
  </si>
  <si>
    <t>AP767</t>
  </si>
  <si>
    <t>AP129-5</t>
  </si>
  <si>
    <t>AP129-6</t>
  </si>
  <si>
    <t>AP123-1</t>
  </si>
  <si>
    <t>AP869</t>
  </si>
  <si>
    <t>AP870</t>
  </si>
  <si>
    <t>AP913</t>
  </si>
  <si>
    <t>AP255</t>
  </si>
  <si>
    <t>AP883</t>
  </si>
  <si>
    <r>
      <t xml:space="preserve">Bac à désoperculer inox 120 cm sur pieds, </t>
    </r>
    <r>
      <rPr>
        <sz val="13"/>
        <color indexed="8"/>
        <rFont val="Arial"/>
        <family val="2"/>
      </rPr>
      <t>traverse et 2 grilles de filtrage</t>
    </r>
  </si>
  <si>
    <t>Couvre-cadres bois avec encadrement pour ruche 12 cadres</t>
  </si>
  <si>
    <r>
      <t>Couvre-cadres bois</t>
    </r>
    <r>
      <rPr>
        <b/>
        <sz val="13"/>
        <color rgb="FF000000"/>
        <rFont val="Arial"/>
        <family val="2"/>
      </rPr>
      <t xml:space="preserve"> (260mm) </t>
    </r>
    <r>
      <rPr>
        <sz val="13"/>
        <color rgb="FF000000"/>
        <rFont val="Arial"/>
        <family val="2"/>
      </rPr>
      <t xml:space="preserve">avec encadrement pour ruchette </t>
    </r>
    <r>
      <rPr>
        <b/>
        <sz val="13"/>
        <color rgb="FF000000"/>
        <rFont val="Arial"/>
        <family val="2"/>
      </rPr>
      <t>légère</t>
    </r>
    <r>
      <rPr>
        <sz val="13"/>
        <color rgb="FF000000"/>
        <rFont val="Arial"/>
        <family val="2"/>
      </rPr>
      <t xml:space="preserve"> 6 cadres</t>
    </r>
  </si>
  <si>
    <r>
      <t xml:space="preserve">Couvre-cadres bois </t>
    </r>
    <r>
      <rPr>
        <b/>
        <sz val="13"/>
        <color rgb="FF000000"/>
        <rFont val="Arial"/>
        <family val="2"/>
      </rPr>
      <t>(280mm)</t>
    </r>
    <r>
      <rPr>
        <sz val="13"/>
        <color rgb="FF000000"/>
        <rFont val="Arial"/>
        <family val="2"/>
      </rPr>
      <t xml:space="preserve"> avec encadrement pour ruchette </t>
    </r>
    <r>
      <rPr>
        <b/>
        <sz val="13"/>
        <color rgb="FF000000"/>
        <rFont val="Arial"/>
        <family val="2"/>
      </rPr>
      <t>lourde</t>
    </r>
    <r>
      <rPr>
        <sz val="13"/>
        <color rgb="FF000000"/>
        <rFont val="Arial"/>
        <family val="2"/>
      </rPr>
      <t xml:space="preserve"> 6 cadres</t>
    </r>
  </si>
  <si>
    <t>Enfumoir bec droit grand soufflet diamètre 120 mm</t>
  </si>
  <si>
    <t>Enfumoir inox avec protection fil diamètre 100 mm</t>
  </si>
  <si>
    <t>Éperon électrique, chauffage par résistance 220 V</t>
  </si>
  <si>
    <t>Éperon bloc pour pose manuelle de la cire</t>
  </si>
  <si>
    <r>
      <t>Nourrisseur bois couvre-cadres pour ruchette</t>
    </r>
    <r>
      <rPr>
        <b/>
        <sz val="13"/>
        <color rgb="FF000000"/>
        <rFont val="Arial"/>
        <family val="2"/>
      </rPr>
      <t xml:space="preserve"> lourde (280mm) </t>
    </r>
  </si>
  <si>
    <r>
      <t xml:space="preserve">Nourrisseur bois couvre-cadres pour ruchette </t>
    </r>
    <r>
      <rPr>
        <b/>
        <sz val="13"/>
        <color rgb="FF000000"/>
        <rFont val="Arial"/>
        <family val="2"/>
      </rPr>
      <t>légère (260mm)</t>
    </r>
  </si>
  <si>
    <t>Nourrisseur bois couvre-cadres pour ruche 12 cadres</t>
  </si>
  <si>
    <t>Nourrisseur polystyrène couvre-cadres pour ruchette polystyrène (6c)</t>
  </si>
  <si>
    <t xml:space="preserve">Poignée de ruche St-Etienne 19 cm </t>
  </si>
  <si>
    <r>
      <t xml:space="preserve">Ruchette légère </t>
    </r>
    <r>
      <rPr>
        <b/>
        <sz val="13"/>
        <color rgb="FF000000"/>
        <rFont val="Arial"/>
        <family val="2"/>
      </rPr>
      <t>260mm</t>
    </r>
    <r>
      <rPr>
        <sz val="13"/>
        <color rgb="FF000000"/>
        <rFont val="Arial"/>
        <family val="2"/>
      </rPr>
      <t xml:space="preserve"> (pour 6 cadres) sans cadre sans toit et sans couvre cadre</t>
    </r>
  </si>
  <si>
    <r>
      <rPr>
        <b/>
        <sz val="13"/>
        <color indexed="8"/>
        <rFont val="Arial"/>
        <family val="2"/>
      </rPr>
      <t xml:space="preserve">RUCHETTE LOURDE 280mm </t>
    </r>
    <r>
      <rPr>
        <sz val="13"/>
        <color indexed="8"/>
        <rFont val="Arial"/>
        <family val="2"/>
      </rPr>
      <t xml:space="preserve">épaisseur 25 mm (pour 6c) - (avec 2 crémaillères et 1 bande intercadre) - </t>
    </r>
    <r>
      <rPr>
        <b/>
        <sz val="13"/>
        <color indexed="8"/>
        <rFont val="Arial"/>
        <family val="2"/>
      </rPr>
      <t xml:space="preserve">fond plein amovible </t>
    </r>
    <r>
      <rPr>
        <sz val="13"/>
        <color indexed="8"/>
        <rFont val="Arial"/>
        <family val="2"/>
      </rPr>
      <t xml:space="preserve">+ couvre-cadres + </t>
    </r>
    <r>
      <rPr>
        <b/>
        <sz val="13"/>
        <color rgb="FF000000"/>
        <rFont val="Arial"/>
        <family val="2"/>
      </rPr>
      <t>toit tôle</t>
    </r>
    <r>
      <rPr>
        <sz val="13"/>
        <color indexed="8"/>
        <rFont val="Arial"/>
        <family val="2"/>
      </rPr>
      <t xml:space="preserve"> (pas de cadre)</t>
    </r>
  </si>
  <si>
    <t>Tamis inox diamètre 32 cm double avec pattes pour maturateurs 50 et 100 kg et récipients jusqu'au diamètre 40 cm</t>
  </si>
  <si>
    <t>Toit en tôle, hauteur 105 mm pour ruche 12 cadres</t>
  </si>
  <si>
    <t>Toit plat bois tôlé pour ruche 12 cadres</t>
  </si>
  <si>
    <t>Seau à miel plastique, plastique alimentaire, emboîtable, couvercle hermétique à clips de 3 kg (2,3 L)</t>
  </si>
  <si>
    <t>Seau à miel plastique, plastique alimentaire, emboîtable, couvercle hermétique à clips de 5 kg (4,4 L)</t>
  </si>
  <si>
    <t>Seau à miel plastique, plastique alimentaire, emboîtable, anse métallique, couvercle hermétique à clips de 25 kg (18,5 L)</t>
  </si>
  <si>
    <t xml:space="preserve">Seau à miel plastique, plastique alimentaire, emboîtable, couvercle hermétique à clips de 40 kg (32 L) </t>
  </si>
  <si>
    <t>Seau à miel plastique, plastique alimentaire, emboîtable, couvercle hermétique à clips de 40 kg (32 L) AVEC un robinet, peut être utilisé en maturateur</t>
  </si>
  <si>
    <t>Seau à miel plastique, plastique alimentaire, emboîtable, couvercle hermétique à clips de 10 kg (8 L)</t>
  </si>
  <si>
    <t>Etiquette «Rustique» 70/50 pour pot 500 g (par 100)</t>
  </si>
  <si>
    <t>Toile pour confection ou réparation le mètre</t>
  </si>
  <si>
    <t>Support de maturateur LEGA inox 100 kg</t>
  </si>
  <si>
    <t>Support de maturateur LEGA inox 200 kg</t>
  </si>
  <si>
    <t>AP853-1</t>
  </si>
  <si>
    <t>AP853-2</t>
  </si>
  <si>
    <r>
      <t xml:space="preserve">Toit en tôle, hauteur 105 mm pour ruchette légère </t>
    </r>
    <r>
      <rPr>
        <b/>
        <sz val="13"/>
        <color rgb="FF000000"/>
        <rFont val="Arial"/>
        <family val="2"/>
      </rPr>
      <t>(260 mm)</t>
    </r>
    <r>
      <rPr>
        <sz val="13"/>
        <color rgb="FF000000"/>
        <rFont val="Arial"/>
        <family val="2"/>
      </rPr>
      <t xml:space="preserve"> 6 cadres</t>
    </r>
  </si>
  <si>
    <r>
      <t xml:space="preserve">Toit en tôle, hauteur 105 mm pour ruchette lourde </t>
    </r>
    <r>
      <rPr>
        <b/>
        <sz val="13"/>
        <color rgb="FF000000"/>
        <rFont val="Arial"/>
        <family val="2"/>
      </rPr>
      <t>(280 mm)</t>
    </r>
    <r>
      <rPr>
        <sz val="13"/>
        <color rgb="FF000000"/>
        <rFont val="Arial"/>
        <family val="2"/>
      </rPr>
      <t xml:space="preserve"> 6 cadres</t>
    </r>
  </si>
  <si>
    <t>Extracteur LEGA 20 1/2 cadres Dadant moteur dessus</t>
  </si>
  <si>
    <r>
      <t>Cire gaufrée : Voirnot 32/32, le kg (10 feuilles environ) -</t>
    </r>
    <r>
      <rPr>
        <sz val="13"/>
        <color rgb="FF0070C0"/>
        <rFont val="Arial"/>
        <family val="2"/>
      </rPr>
      <t xml:space="preserve"> sous réserve de disponibilité</t>
    </r>
  </si>
  <si>
    <t>Soufflet pour enfumoir : Américain petit modèle</t>
  </si>
  <si>
    <t>Code article GDS</t>
  </si>
  <si>
    <r>
      <t xml:space="preserve">Cadre d'élevage pour reine en bois </t>
    </r>
    <r>
      <rPr>
        <i/>
        <sz val="13"/>
        <color rgb="FF000000"/>
        <rFont val="Arial"/>
        <family val="2"/>
      </rPr>
      <t>(le haut du cadre: nourrisseur et barrettes horizontales en bois)</t>
    </r>
  </si>
  <si>
    <t>Gants cuir hydrofuge manchette longue toile forte (tailles : 6, 7, 8, 9, 10, 11) haute qualité, fabrication Française pour M Fort</t>
  </si>
  <si>
    <t>AP856</t>
  </si>
  <si>
    <t>AP856-1</t>
  </si>
  <si>
    <t>Prix Unit. HT 2021</t>
  </si>
  <si>
    <t>Combinaison intégrale avec voile rond amovible, double cercle (taille ENFANT) - préciser la taille</t>
  </si>
  <si>
    <t>Prix Unit. TTC</t>
  </si>
  <si>
    <t>Quantité souhaitée</t>
  </si>
  <si>
    <t>Montant Total</t>
  </si>
  <si>
    <t>AP256</t>
  </si>
  <si>
    <t>AP322</t>
  </si>
  <si>
    <t>AP326</t>
  </si>
  <si>
    <t>AP327</t>
  </si>
  <si>
    <t>AP001</t>
  </si>
  <si>
    <t>AP002</t>
  </si>
  <si>
    <t>AP004</t>
  </si>
  <si>
    <t>AP023</t>
  </si>
  <si>
    <t>AP087</t>
  </si>
  <si>
    <t>AP348-1</t>
  </si>
  <si>
    <t>AP755</t>
  </si>
  <si>
    <t>Panier en jute (vide) pour 3 x 500g</t>
  </si>
  <si>
    <t>Panier en jute (vide) pour 3 x 250g</t>
  </si>
  <si>
    <t>Bouteille 25cl traiteur uni</t>
  </si>
  <si>
    <t>AP857</t>
  </si>
  <si>
    <t>AP885</t>
  </si>
  <si>
    <t>Support enfumoir magnétique universel</t>
  </si>
  <si>
    <t>Plateau de vol bois aéré grillage inox  ruches 12 cadres avec sa plaque de fermeture</t>
  </si>
  <si>
    <t>Etiquette «Fleurs et abeilles» 85/38 pour pot 500 g (par 100)</t>
  </si>
  <si>
    <t>Abreuvoir PVC 3,5L</t>
  </si>
  <si>
    <t>Dégraissant, détergent TEEPOL toutes surfaces en 5kg, agréé pour les surfaces contact alimentaire</t>
  </si>
  <si>
    <t>Cadron nucléi bois filés</t>
  </si>
  <si>
    <t>Combinaison intégrale Abeilleur (tailles enfants, S, M, L, XL, XXL)</t>
  </si>
  <si>
    <t>Soufflet électrique universel adaptable pour enfumoir</t>
  </si>
  <si>
    <t>AP925</t>
  </si>
  <si>
    <t>AP926</t>
  </si>
  <si>
    <t>AP881-1</t>
  </si>
  <si>
    <r>
      <t xml:space="preserve">Fixe éléments en fil </t>
    </r>
    <r>
      <rPr>
        <i/>
        <sz val="13"/>
        <color rgb="FF0070C0"/>
        <rFont val="Arial"/>
        <family val="2"/>
      </rPr>
      <t>pour fixation du plateau au corps de ruche,</t>
    </r>
    <r>
      <rPr>
        <i/>
        <sz val="13"/>
        <color indexed="8"/>
        <rFont val="Arial"/>
        <family val="2"/>
      </rPr>
      <t xml:space="preserve"> par sachet de 30 pièces avec vis</t>
    </r>
  </si>
  <si>
    <r>
      <t xml:space="preserve">Fum start, </t>
    </r>
    <r>
      <rPr>
        <i/>
        <sz val="13"/>
        <color rgb="FF0070C0"/>
        <rFont val="Arial"/>
        <family val="2"/>
      </rPr>
      <t>pour allumer l’enfumoir</t>
    </r>
    <r>
      <rPr>
        <sz val="13"/>
        <color rgb="FF0070C0"/>
        <rFont val="Arial"/>
        <family val="2"/>
      </rPr>
      <t>,</t>
    </r>
    <r>
      <rPr>
        <sz val="13"/>
        <color indexed="8"/>
        <rFont val="Arial"/>
        <family val="2"/>
      </rPr>
      <t xml:space="preserve"> sachet de 100 bâtonnets</t>
    </r>
  </si>
  <si>
    <r>
      <t>Burette à cire</t>
    </r>
    <r>
      <rPr>
        <i/>
        <sz val="13"/>
        <rFont val="Arial"/>
        <family val="2"/>
      </rPr>
      <t>,</t>
    </r>
    <r>
      <rPr>
        <sz val="13"/>
        <color rgb="FF0070C0"/>
        <rFont val="Arial"/>
        <family val="2"/>
      </rPr>
      <t xml:space="preserve"> </t>
    </r>
    <r>
      <rPr>
        <sz val="10"/>
        <color rgb="FF0070C0"/>
        <rFont val="Arial"/>
        <family val="2"/>
      </rPr>
      <t>pour faire fondre un peu de cire pour la prépation des cadres</t>
    </r>
  </si>
  <si>
    <r>
      <t xml:space="preserve">Lazobois, </t>
    </r>
    <r>
      <rPr>
        <sz val="13"/>
        <color indexed="30"/>
        <rFont val="Arial"/>
        <family val="2"/>
      </rPr>
      <t xml:space="preserve">lazure fongicide non insecticide spécial ruche, couleurs: rouge, jaune,bleu, vert, chêne clair - </t>
    </r>
    <r>
      <rPr>
        <sz val="13"/>
        <color indexed="8"/>
        <rFont val="Arial"/>
        <family val="2"/>
      </rPr>
      <t xml:space="preserve">le bidon de 1 litre - </t>
    </r>
    <r>
      <rPr>
        <b/>
        <sz val="13"/>
        <color rgb="FF000000"/>
        <rFont val="Arial"/>
        <family val="2"/>
      </rPr>
      <t>merci de préciser la couleur</t>
    </r>
  </si>
  <si>
    <r>
      <t xml:space="preserve">Lazobois, </t>
    </r>
    <r>
      <rPr>
        <sz val="13"/>
        <color indexed="30"/>
        <rFont val="Arial"/>
        <family val="2"/>
      </rPr>
      <t xml:space="preserve">lazure fongicide non insecticide spécial ruche, couleurs : rouge, jaune, bleu, vert, chêne clair - </t>
    </r>
    <r>
      <rPr>
        <sz val="13"/>
        <color indexed="8"/>
        <rFont val="Arial"/>
        <family val="2"/>
      </rPr>
      <t>le bidon de  2,5 litres</t>
    </r>
    <r>
      <rPr>
        <sz val="13"/>
        <color rgb="FF000000"/>
        <rFont val="Arial"/>
        <family val="2"/>
      </rPr>
      <t xml:space="preserve"> - </t>
    </r>
    <r>
      <rPr>
        <b/>
        <sz val="13"/>
        <color rgb="FF000000"/>
        <rFont val="Arial"/>
        <family val="2"/>
      </rPr>
      <t>merci de préciser la couleur</t>
    </r>
  </si>
  <si>
    <r>
      <rPr>
        <sz val="13"/>
        <color rgb="FF000000"/>
        <rFont val="Arial"/>
        <family val="2"/>
      </rPr>
      <t xml:space="preserve">Peinture linéa natura, </t>
    </r>
    <r>
      <rPr>
        <sz val="12"/>
        <color rgb="FF0070C0"/>
        <rFont val="Arial"/>
        <family val="2"/>
      </rPr>
      <t xml:space="preserve">Peinture écologique pour ruches sans COV de synthèse ni solvant, à base de liant végétal naturel produit en normandie. Sans aucun danger pour les abeilles; anti-fongique, microporeuse et 100% bio dégradable </t>
    </r>
    <r>
      <rPr>
        <b/>
        <sz val="12"/>
        <color rgb="FF0070C0"/>
        <rFont val="Arial"/>
        <family val="2"/>
      </rPr>
      <t>couleur blanc, rouge, magenta, jaune fer, jaune-orange, vert, bleu, violet, brun  -</t>
    </r>
    <r>
      <rPr>
        <b/>
        <sz val="12"/>
        <color rgb="FF000000"/>
        <rFont val="Arial"/>
        <family val="2"/>
      </rPr>
      <t xml:space="preserve"> le bidon de  1L - Merci de préciser la couleur</t>
    </r>
  </si>
  <si>
    <t>AP882</t>
  </si>
  <si>
    <r>
      <t xml:space="preserve">Roulette zig zag. </t>
    </r>
    <r>
      <rPr>
        <i/>
        <sz val="13"/>
        <color rgb="FF0070C0"/>
        <rFont val="Arial"/>
        <family val="2"/>
      </rPr>
      <t>Le fil des cadres passé à la roulette est ondulé et tendu</t>
    </r>
  </si>
  <si>
    <r>
      <t>Sirop de nourrissement prêt à l’emploi en jerrican de 14 kg (rajouter la consigne par jerrican commandé voir ligne ci-dessous) -</t>
    </r>
    <r>
      <rPr>
        <b/>
        <sz val="13"/>
        <color rgb="FF000000"/>
        <rFont val="Arial"/>
        <family val="2"/>
      </rPr>
      <t xml:space="preserve">TVA 5,5% </t>
    </r>
    <r>
      <rPr>
        <sz val="13"/>
        <color rgb="FF0070C0"/>
        <rFont val="Arial"/>
        <family val="2"/>
      </rPr>
      <t xml:space="preserve"> - </t>
    </r>
    <r>
      <rPr>
        <i/>
        <sz val="13"/>
        <color rgb="FF0070C0"/>
        <rFont val="Arial"/>
        <family val="2"/>
      </rPr>
      <t>c</t>
    </r>
    <r>
      <rPr>
        <sz val="13"/>
        <color rgb="FF0070C0"/>
        <rFont val="Arial"/>
        <family val="2"/>
      </rPr>
      <t>omposition: 74 à 76 % de matière sèche  -Ph : 3.5 à 5, Fructose : 15%, Glucose : 22%, Maltose : 43%, Polysaccarides : 20%</t>
    </r>
  </si>
  <si>
    <r>
      <t xml:space="preserve">Sirop Happyflor prêt à l’emploi en jerrican de 14 kg  (rajouter la consigne par jerrican commandé voir ligne ci-dessous) -TVA 5,5% </t>
    </r>
    <r>
      <rPr>
        <b/>
        <sz val="13"/>
        <color rgb="FF000000"/>
        <rFont val="Arial"/>
        <family val="2"/>
      </rPr>
      <t xml:space="preserve">avec 53% de fructose pour stimulation </t>
    </r>
    <r>
      <rPr>
        <b/>
        <sz val="13"/>
        <color rgb="FF0070C0"/>
        <rFont val="Arial"/>
        <family val="2"/>
      </rPr>
      <t xml:space="preserve">-  </t>
    </r>
    <r>
      <rPr>
        <sz val="13"/>
        <color rgb="FF0070C0"/>
        <rFont val="Arial"/>
        <family val="2"/>
      </rPr>
      <t>composition : 72,6 % de matière sèche; valeur énergétique 1170 Kj/100g, 53% de fructose, 38% de glucose, 7% de saccharose, 2% de maltose</t>
    </r>
  </si>
  <si>
    <t xml:space="preserve">Fût de 250 kg pour sirop de nourrissement en vrac </t>
  </si>
  <si>
    <t xml:space="preserve">Container pour sirop Happyflor en vrac </t>
  </si>
  <si>
    <t>AP927</t>
  </si>
  <si>
    <r>
      <t xml:space="preserve">Support métallique de cadres pour visite, </t>
    </r>
    <r>
      <rPr>
        <i/>
        <sz val="13"/>
        <color rgb="FF0070C0"/>
        <rFont val="Arial"/>
        <family val="2"/>
      </rPr>
      <t>s'accroche sur le corps et permet de poser quelques cadres lors de la visite</t>
    </r>
  </si>
  <si>
    <r>
      <t xml:space="preserve">Marqueur Reine Posca  </t>
    </r>
    <r>
      <rPr>
        <i/>
        <sz val="13"/>
        <color indexed="8"/>
        <rFont val="Arial"/>
        <family val="2"/>
      </rPr>
      <t>blanc -&gt; 2021 -&gt; 2026</t>
    </r>
  </si>
  <si>
    <r>
      <t xml:space="preserve">Marqueur Reine Posca  </t>
    </r>
    <r>
      <rPr>
        <i/>
        <sz val="13"/>
        <color indexed="8"/>
        <rFont val="Arial"/>
        <family val="2"/>
      </rPr>
      <t>bleu -&gt; 2020</t>
    </r>
    <r>
      <rPr>
        <sz val="13"/>
        <color rgb="FF000000"/>
        <rFont val="Arial"/>
        <family val="2"/>
      </rPr>
      <t xml:space="preserve"> -&gt; 2025</t>
    </r>
  </si>
  <si>
    <t>AP928</t>
  </si>
  <si>
    <r>
      <t>Étiquettes appellation rectangulaire noir et or (bobine de 1000)</t>
    </r>
    <r>
      <rPr>
        <sz val="13"/>
        <color rgb="FF0070C0"/>
        <rFont val="Arial"/>
        <family val="2"/>
      </rPr>
      <t xml:space="preserve"> -</t>
    </r>
    <r>
      <rPr>
        <b/>
        <sz val="13"/>
        <color rgb="FF0070C0"/>
        <rFont val="Arial"/>
        <family val="2"/>
      </rPr>
      <t xml:space="preserve"> merci de préciser l'appellation</t>
    </r>
  </si>
  <si>
    <r>
      <t xml:space="preserve">Étiquettes appellation </t>
    </r>
    <r>
      <rPr>
        <u/>
        <sz val="13"/>
        <color theme="1"/>
        <rFont val="Arial"/>
        <family val="2"/>
      </rPr>
      <t>ovales</t>
    </r>
    <r>
      <rPr>
        <sz val="13"/>
        <color theme="1"/>
        <rFont val="Arial"/>
        <family val="2"/>
      </rPr>
      <t xml:space="preserve"> rouge et or (bobine de 1000</t>
    </r>
    <r>
      <rPr>
        <sz val="13"/>
        <rFont val="Arial"/>
        <family val="2"/>
      </rPr>
      <t>)</t>
    </r>
    <r>
      <rPr>
        <sz val="13"/>
        <color rgb="FF0070C0"/>
        <rFont val="Arial"/>
        <family val="2"/>
      </rPr>
      <t xml:space="preserve"> - sous réserve - précisez l'appellation</t>
    </r>
  </si>
  <si>
    <t>AP765</t>
  </si>
  <si>
    <t>AP887</t>
  </si>
  <si>
    <t>AP748</t>
  </si>
  <si>
    <t>AP888</t>
  </si>
  <si>
    <t>AP889</t>
  </si>
  <si>
    <t>AP294</t>
  </si>
  <si>
    <t>AP929</t>
  </si>
  <si>
    <t>MAPH171</t>
  </si>
  <si>
    <t>MAPH172</t>
  </si>
  <si>
    <t>Abreuvoir PVC 18L</t>
  </si>
  <si>
    <t>Bobine de papier essuie mains</t>
  </si>
  <si>
    <t>MAPH100</t>
  </si>
  <si>
    <t>MAPN130</t>
  </si>
  <si>
    <t>Extracteur Tangentiel 4 demi-cadres manuel sans pied; cuve Inox alimentaire 18/10 - cage plastique</t>
  </si>
  <si>
    <r>
      <t xml:space="preserve">Les capsules pour pot en verre (prix par capsule) : </t>
    </r>
    <r>
      <rPr>
        <b/>
        <sz val="13"/>
        <color rgb="FFFF0000"/>
        <rFont val="Arial"/>
        <family val="2"/>
      </rPr>
      <t xml:space="preserve">
</t>
    </r>
  </si>
  <si>
    <r>
      <t xml:space="preserve">Combinaison intégrale APIXAIR (tailles S, M, L, XL, XXL) </t>
    </r>
    <r>
      <rPr>
        <b/>
        <sz val="13"/>
        <color theme="1"/>
        <rFont val="Arial"/>
        <family val="2"/>
      </rPr>
      <t>NOUVEAUTE</t>
    </r>
  </si>
  <si>
    <t>Piège à frelons de véto pharma</t>
  </si>
  <si>
    <t>Attention, pour simplifier la préparation. C'est à vous de composer votre ruche en choisissant  : 1 toit, 1 couvre cadre, 1 hausse, 1 corps, 1 plateau de vol, 1 portière d'entrée, cadres, 1 nourrisseur, grille à reine, fixes éléments ...</t>
  </si>
  <si>
    <t>Il y a quelques nouveaux articles référencés en individuel ou en gros volume.</t>
  </si>
  <si>
    <t>Exemples d'appellation : Acacia, bruyère, chataignier, crémeux, été, forêt, lavande, miel de fleurs, miellat, printemps, ronce, sarrasin, tilleul, tournesol, pollen de fleur, miel de France...</t>
  </si>
  <si>
    <t>AP312</t>
  </si>
  <si>
    <r>
      <t xml:space="preserve">Cadre Dadant de corps « prêt à l’emploi » (filé et ciré), </t>
    </r>
    <r>
      <rPr>
        <b/>
        <sz val="13"/>
        <rFont val="Arial"/>
        <family val="2"/>
      </rPr>
      <t>par paquet de 10</t>
    </r>
    <r>
      <rPr>
        <sz val="13"/>
        <rFont val="Arial"/>
        <family val="2"/>
      </rPr>
      <t xml:space="preserve"> (soit 2,79€ le cadre)</t>
    </r>
  </si>
  <si>
    <r>
      <t>Cadre Dadant de hausse « prêt à l’emploi » (filé et ciré)</t>
    </r>
    <r>
      <rPr>
        <b/>
        <sz val="13"/>
        <rFont val="Arial"/>
        <family val="2"/>
      </rPr>
      <t xml:space="preserve"> par paquet de 9 </t>
    </r>
    <r>
      <rPr>
        <sz val="13"/>
        <rFont val="Arial"/>
        <family val="2"/>
      </rPr>
      <t>(soit 2,28€ le cadre)</t>
    </r>
  </si>
  <si>
    <r>
      <t xml:space="preserve">Cadre Dadant de corps monté </t>
    </r>
    <r>
      <rPr>
        <b/>
        <sz val="13"/>
        <rFont val="Arial"/>
        <family val="2"/>
      </rPr>
      <t xml:space="preserve">par paquet de 10 </t>
    </r>
    <r>
      <rPr>
        <sz val="13"/>
        <rFont val="Arial"/>
        <family val="2"/>
      </rPr>
      <t>(soit 0,68€ le cadre)</t>
    </r>
  </si>
  <si>
    <r>
      <t xml:space="preserve">Cadre Dadant de hausse monté </t>
    </r>
    <r>
      <rPr>
        <b/>
        <sz val="13"/>
        <rFont val="Arial"/>
        <family val="2"/>
      </rPr>
      <t>par paquet de 10</t>
    </r>
    <r>
      <rPr>
        <sz val="13"/>
        <rFont val="Arial"/>
        <family val="2"/>
      </rPr>
      <t xml:space="preserve"> (soit 0,67€ le cadre)</t>
    </r>
  </si>
  <si>
    <t>MAPN180</t>
  </si>
  <si>
    <t>CONSI</t>
  </si>
  <si>
    <t>Consigne lessive de soude</t>
  </si>
  <si>
    <r>
      <t>Cire gaufrée : Langstroth 20/41, le kg (14 feuilles environ)  -</t>
    </r>
    <r>
      <rPr>
        <sz val="13"/>
        <color rgb="FF0070C0"/>
        <rFont val="Arial"/>
        <family val="2"/>
      </rPr>
      <t xml:space="preserve"> sous réserve de disponibilité</t>
    </r>
  </si>
  <si>
    <r>
      <t xml:space="preserve">Bande intercadre de 37,5 cm pour 10 cadres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0,31€ la bande intercadre)</t>
    </r>
  </si>
  <si>
    <r>
      <t xml:space="preserve">Bande intercadre de 37,5 cm pour 8 cadres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0,31€ la bande intercadre)</t>
    </r>
  </si>
  <si>
    <r>
      <t xml:space="preserve">Bande intercadre de 37,5 cm pour 9 cadres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0,31€ la bande intercadre)</t>
    </r>
  </si>
  <si>
    <r>
      <t xml:space="preserve">Bande intercadre de 45 cm pour 10 cadres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0,33€ la bande intercadre)</t>
    </r>
  </si>
  <si>
    <r>
      <t xml:space="preserve">Bande intercadre de 45 cm pour 11 cadres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0,33€ la bande intercadre)</t>
    </r>
  </si>
  <si>
    <r>
      <t xml:space="preserve">Bande intercadre de 45 cm pour 12 cadres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0,33€ la bande intercadre)</t>
    </r>
  </si>
  <si>
    <r>
      <t xml:space="preserve">Cire gaufrée : Warré 18/26, le kg  - </t>
    </r>
    <r>
      <rPr>
        <sz val="13"/>
        <color rgb="FF0070C0"/>
        <rFont val="Arial"/>
        <family val="2"/>
      </rPr>
      <t>sous réserve de disponibilité</t>
    </r>
  </si>
  <si>
    <t>Hausse 43*50 PLASTIQUE vide Nicot 9 cadres</t>
  </si>
  <si>
    <t>Lessive de soude en 27kg (rajouter la consigne)</t>
  </si>
  <si>
    <t>Nourrisseur Plastique d’entrée 1,5 kg Nicot</t>
  </si>
  <si>
    <r>
      <t xml:space="preserve">Toit en tôle, hauteur 105 mm pour ruchette légère </t>
    </r>
    <r>
      <rPr>
        <b/>
        <sz val="13"/>
        <color rgb="FF000000"/>
        <rFont val="Arial"/>
        <family val="2"/>
      </rPr>
      <t>(260 mm)</t>
    </r>
    <r>
      <rPr>
        <sz val="13"/>
        <color rgb="FF000000"/>
        <rFont val="Arial"/>
        <family val="2"/>
      </rPr>
      <t xml:space="preserve"> 6 cadres</t>
    </r>
    <r>
      <rPr>
        <b/>
        <sz val="13"/>
        <color rgb="FF000000"/>
        <rFont val="Arial"/>
        <family val="2"/>
      </rPr>
      <t xml:space="preserve"> en palette de 204 </t>
    </r>
    <r>
      <rPr>
        <sz val="13"/>
        <color rgb="FF000000"/>
        <rFont val="Arial"/>
        <family val="2"/>
      </rPr>
      <t>(soit 5,10€ le toit)</t>
    </r>
  </si>
  <si>
    <r>
      <t xml:space="preserve">Toit en tôle, hauteur 105 mm pour ruchette lourde </t>
    </r>
    <r>
      <rPr>
        <b/>
        <sz val="13"/>
        <color rgb="FF000000"/>
        <rFont val="Arial"/>
        <family val="2"/>
      </rPr>
      <t>(280 mm)</t>
    </r>
    <r>
      <rPr>
        <sz val="13"/>
        <color rgb="FF000000"/>
        <rFont val="Arial"/>
        <family val="2"/>
      </rPr>
      <t xml:space="preserve"> 6 cadres </t>
    </r>
    <r>
      <rPr>
        <b/>
        <sz val="13"/>
        <color rgb="FF000000"/>
        <rFont val="Arial"/>
        <family val="2"/>
      </rPr>
      <t>en palette de 204</t>
    </r>
    <r>
      <rPr>
        <sz val="13"/>
        <color rgb="FF000000"/>
        <rFont val="Arial"/>
        <family val="2"/>
      </rPr>
      <t xml:space="preserve"> (soit 5,10€ le toit)</t>
    </r>
  </si>
  <si>
    <r>
      <t xml:space="preserve">Elevage des Reines (matériel Nicot) CN1 support de cupule </t>
    </r>
    <r>
      <rPr>
        <b/>
        <sz val="13"/>
        <color rgb="FF000000"/>
        <rFont val="Arial"/>
        <family val="2"/>
      </rPr>
      <t>PAR 25</t>
    </r>
    <r>
      <rPr>
        <sz val="13"/>
        <color rgb="FF000000"/>
        <rFont val="Arial"/>
        <family val="2"/>
      </rPr>
      <t xml:space="preserve"> (soit 0,15€ l'unité)</t>
    </r>
  </si>
  <si>
    <r>
      <t>Elevage des Reines (matériel Nicot) CN2 bloc porte cupule</t>
    </r>
    <r>
      <rPr>
        <b/>
        <sz val="13"/>
        <color rgb="FF000000"/>
        <rFont val="Arial"/>
        <family val="2"/>
      </rPr>
      <t xml:space="preserve"> PAR 25</t>
    </r>
    <r>
      <rPr>
        <sz val="13"/>
        <color rgb="FF000000"/>
        <rFont val="Arial"/>
        <family val="2"/>
      </rPr>
      <t>,  prix à l'unité (soit 0,15€ l'unité)</t>
    </r>
  </si>
  <si>
    <r>
      <t xml:space="preserve">Elevage des Reines (matériel Nicot) CN3 cupule pour elevage de reine </t>
    </r>
    <r>
      <rPr>
        <b/>
        <sz val="13"/>
        <color rgb="FF000000"/>
        <rFont val="Arial"/>
        <family val="2"/>
      </rPr>
      <t>PAR 100</t>
    </r>
    <r>
      <rPr>
        <sz val="13"/>
        <color rgb="FF000000"/>
        <rFont val="Arial"/>
        <family val="2"/>
      </rPr>
      <t>, prix à l'unité (soit 0,03€ l'unité)</t>
    </r>
  </si>
  <si>
    <r>
      <t xml:space="preserve">Elevage des Reines (matériel Nicot) CN5 cage cylindrique avec bouchon pour éclosion et expédition </t>
    </r>
    <r>
      <rPr>
        <b/>
        <sz val="13"/>
        <color rgb="FF000000"/>
        <rFont val="Arial"/>
        <family val="2"/>
      </rPr>
      <t xml:space="preserve">PAR 5 </t>
    </r>
    <r>
      <rPr>
        <sz val="13"/>
        <color rgb="FF000000"/>
        <rFont val="Arial"/>
        <family val="2"/>
      </rPr>
      <t>(soit 0,18€ l'unité)</t>
    </r>
  </si>
  <si>
    <r>
      <t xml:space="preserve">Elevage des Reines (matériel Nicot) CN8 tube protecteur </t>
    </r>
    <r>
      <rPr>
        <b/>
        <sz val="13"/>
        <color rgb="FF000000"/>
        <rFont val="Arial"/>
        <family val="2"/>
      </rPr>
      <t>PAR 25</t>
    </r>
    <r>
      <rPr>
        <sz val="13"/>
        <color rgb="FF000000"/>
        <rFont val="Arial"/>
        <family val="2"/>
      </rPr>
      <t xml:space="preserve"> (soit 0,18€ l'unité)</t>
    </r>
  </si>
  <si>
    <r>
      <t xml:space="preserve">Elevage des Reines (matériel Nicot) Cage rectangulaire (expédition/introduction) prix à l'unité </t>
    </r>
    <r>
      <rPr>
        <b/>
        <sz val="13"/>
        <color rgb="FF000000"/>
        <rFont val="Arial"/>
        <family val="2"/>
      </rPr>
      <t>PAR 5</t>
    </r>
    <r>
      <rPr>
        <sz val="13"/>
        <color rgb="FF000000"/>
        <rFont val="Arial"/>
        <family val="2"/>
      </rPr>
      <t xml:space="preserve"> (soit 0,25€ l'unité)</t>
    </r>
  </si>
  <si>
    <t>Bouteille 53cl PPL uni (pour vinaigre, huile, sirop…)</t>
  </si>
  <si>
    <t>Carton cloisonné pour 12 pots de 250g</t>
  </si>
  <si>
    <t>Carton cloisonné pour 12 pots de 500gr</t>
  </si>
  <si>
    <t>Carton cloisonné pour 12 pots de 1kg</t>
  </si>
  <si>
    <t>Coffrets «gourmand» (vide)  pour 6 x 50g</t>
  </si>
  <si>
    <t>Pot Miel portion 30g (alvéolette ou coupelle à pied) par carton de 100 (soit 0,08€ le pot)</t>
  </si>
  <si>
    <t>Pilulier pour 10g de gelée royale avec cape par carton de 100 (soit 0,24€ le pot)</t>
  </si>
  <si>
    <t>Pilulier pour 25g de gelée royale avec cape par carton de 100 (soit 0,25€ le pot)</t>
  </si>
  <si>
    <t>Boîte isotherme pour pilulier 10/25gr par carton de 100 (soit 0,24€ le pot)</t>
  </si>
  <si>
    <t>Boîte carton prestige pour boîte isotherme par carton de 100 (soit 0,28€ le pot)</t>
  </si>
  <si>
    <t>Boîte prestige pour pilulier 10/25g de gelée royale par carton de 100 (soit 0,28€ le pot)</t>
  </si>
  <si>
    <t>Capsules pour pot en verre, OR, TO48 mm pour pot 125 et 50g (par 100)</t>
  </si>
  <si>
    <t>Capsules pour pot en verre, BLANCHE, TO63 mm pour pot 500 et 250g (par 100)</t>
  </si>
  <si>
    <t>Capsules pour pot en verre, BLANCHE, TO48 mm pour pot 125 et 50g (par 100)</t>
  </si>
  <si>
    <t>Capsules pour pot en verre, or ABEILLES/ALVEOLES, TO82 mm pour pot kg et 500g (par 48 ou par 100)</t>
  </si>
  <si>
    <t>Capsules pour pot en verre, or ABEILLES/ALVEOLES, TO63 mm pour pot 500 et 250g (par 100)</t>
  </si>
  <si>
    <t>Capsules pour pot en verre, décor couleur RUCHE paille, TO82 mm pour pot kg et 500g (par 48 ou par 100)</t>
  </si>
  <si>
    <t>Capsules pour pot en verre, décor couleur RUCHE paille, TO63 mm pour pot 500 et 250g (par 100)</t>
  </si>
  <si>
    <t>Capsules pour pot verre, couleur décor FLORA BEHLA (alvéoles+fleur+abeille) TO63 mm pour pot 500 et 250g (par 100)</t>
  </si>
  <si>
    <t>Capsules pour pot verre, couleur décor FLORA BEHLA (alvéoles+fleur+abeille) TO82 mm pour pot kg et 500g (par 48 ou par 100)</t>
  </si>
  <si>
    <t>Capsules pour pot verre, couleur décor PAYSAGE (dessin fleur+abeille+colline+village) TO63 mm pour pot 500 et 250g (par 100)</t>
  </si>
  <si>
    <r>
      <t xml:space="preserve">Capsules pour pot en verre, OR, TO63 mm pour pot 500 et 250g </t>
    </r>
    <r>
      <rPr>
        <b/>
        <sz val="13"/>
        <rFont val="Arial"/>
        <family val="2"/>
      </rPr>
      <t>par carton de 1430</t>
    </r>
    <r>
      <rPr>
        <sz val="13"/>
        <rFont val="Arial"/>
        <family val="2"/>
      </rPr>
      <t xml:space="preserve"> (soit 0,07€ la capsule)</t>
    </r>
  </si>
  <si>
    <r>
      <t xml:space="preserve">Capsules pour pot en verre, OR, TO82 mm pour pot kg et 500g </t>
    </r>
    <r>
      <rPr>
        <b/>
        <sz val="13"/>
        <rFont val="Arial"/>
        <family val="2"/>
      </rPr>
      <t xml:space="preserve">par carton de 770 </t>
    </r>
    <r>
      <rPr>
        <sz val="13"/>
        <rFont val="Arial"/>
        <family val="2"/>
      </rPr>
      <t>(soit 0,10€ la capsule)</t>
    </r>
  </si>
  <si>
    <r>
      <t xml:space="preserve">Capsules pour pot en verre, OR, TO48 mm pour pot 125 et 50g </t>
    </r>
    <r>
      <rPr>
        <b/>
        <sz val="13"/>
        <rFont val="Arial"/>
        <family val="2"/>
      </rPr>
      <t>par carton de 2300</t>
    </r>
    <r>
      <rPr>
        <sz val="13"/>
        <rFont val="Arial"/>
        <family val="2"/>
      </rPr>
      <t xml:space="preserve"> (soit 0,05€ la capsule)</t>
    </r>
  </si>
  <si>
    <r>
      <t xml:space="preserve">Capsules pour pot en verre, BLANCHE, TO82 mm pour pot kg et 500g </t>
    </r>
    <r>
      <rPr>
        <b/>
        <sz val="13"/>
        <rFont val="Arial"/>
        <family val="2"/>
      </rPr>
      <t xml:space="preserve">par carton de 770 </t>
    </r>
    <r>
      <rPr>
        <sz val="13"/>
        <rFont val="Arial"/>
        <family val="2"/>
      </rPr>
      <t>(soit 0,10€ la capsule)</t>
    </r>
  </si>
  <si>
    <r>
      <t xml:space="preserve">Capsules pour pot en verre, BLANCHE, TO48 mm pour pot 125 et 50g </t>
    </r>
    <r>
      <rPr>
        <b/>
        <sz val="13"/>
        <rFont val="Arial"/>
        <family val="2"/>
      </rPr>
      <t xml:space="preserve">par carton de 2300 </t>
    </r>
    <r>
      <rPr>
        <sz val="13"/>
        <rFont val="Arial"/>
        <family val="2"/>
      </rPr>
      <t>(soit 0,05€ la capsule)</t>
    </r>
  </si>
  <si>
    <r>
      <t xml:space="preserve">Capsules pour pot en verre, or ABEILLES/ALVEOLES, TO82 mm pour pot kg et 500g </t>
    </r>
    <r>
      <rPr>
        <b/>
        <sz val="13"/>
        <rFont val="Arial"/>
        <family val="2"/>
      </rPr>
      <t>par carton de 750</t>
    </r>
    <r>
      <rPr>
        <sz val="13"/>
        <rFont val="Arial"/>
        <family val="2"/>
      </rPr>
      <t xml:space="preserve"> (soit 0,11€ la capsule)</t>
    </r>
  </si>
  <si>
    <r>
      <t xml:space="preserve">Capsules pour pot en verre, or ABEILLES/ALVEOLES, TO63 mm pour pot 500 et 250g </t>
    </r>
    <r>
      <rPr>
        <b/>
        <sz val="13"/>
        <rFont val="Arial"/>
        <family val="2"/>
      </rPr>
      <t xml:space="preserve">par carton de 1400 </t>
    </r>
    <r>
      <rPr>
        <sz val="13"/>
        <rFont val="Arial"/>
        <family val="2"/>
      </rPr>
      <t>(soit 0,06€ la capsule)</t>
    </r>
  </si>
  <si>
    <r>
      <t xml:space="preserve">Capsules pour pot en verre, décor couleur RUCHE paille, TO82 mm pour pot kg et 500g </t>
    </r>
    <r>
      <rPr>
        <b/>
        <sz val="13"/>
        <rFont val="Arial"/>
        <family val="2"/>
      </rPr>
      <t>par carton de 740</t>
    </r>
    <r>
      <rPr>
        <sz val="13"/>
        <rFont val="Arial"/>
        <family val="2"/>
      </rPr>
      <t xml:space="preserve"> (soit 0,12€ la capsule)</t>
    </r>
  </si>
  <si>
    <r>
      <t xml:space="preserve">Capsules pour pot en verre, décor couleur RUCHE paille, TO63 mm pour pot 500 et 250g </t>
    </r>
    <r>
      <rPr>
        <b/>
        <sz val="13"/>
        <rFont val="Arial"/>
        <family val="2"/>
      </rPr>
      <t xml:space="preserve">par carton de 1440 </t>
    </r>
    <r>
      <rPr>
        <sz val="13"/>
        <rFont val="Arial"/>
        <family val="2"/>
      </rPr>
      <t>(soit 0,09€ la capsule)</t>
    </r>
  </si>
  <si>
    <r>
      <t xml:space="preserve">Capsules pour pot verre, couleur décor FLORA BEHLA (alvéoles+fleur+abeille) TO63mm pour pot 500 et 250g </t>
    </r>
    <r>
      <rPr>
        <b/>
        <sz val="13"/>
        <rFont val="Arial"/>
        <family val="2"/>
      </rPr>
      <t>par carton de 1150</t>
    </r>
    <r>
      <rPr>
        <sz val="13"/>
        <rFont val="Arial"/>
        <family val="2"/>
      </rPr>
      <t xml:space="preserve"> (soit 0,09€ la capsule)</t>
    </r>
  </si>
  <si>
    <r>
      <t xml:space="preserve">Capsules pour pot verre, couleur décor FLORA BEHLA (alvéoles+fleur+abeille) TO82 mm pour pot kg et 500g </t>
    </r>
    <r>
      <rPr>
        <b/>
        <sz val="13"/>
        <rFont val="Arial"/>
        <family val="2"/>
      </rPr>
      <t xml:space="preserve">par carton de 630 </t>
    </r>
    <r>
      <rPr>
        <sz val="13"/>
        <rFont val="Arial"/>
        <family val="2"/>
      </rPr>
      <t>(soit 0,12€ la capsule)</t>
    </r>
  </si>
  <si>
    <r>
      <t xml:space="preserve">Capsules pour pot verre, couleur décor PAYSAGE (dessin fleur+abeille+colline+village) TO63 mm pour pot 500 et 250g </t>
    </r>
    <r>
      <rPr>
        <b/>
        <sz val="13"/>
        <rFont val="Arial"/>
        <family val="2"/>
      </rPr>
      <t>par carton de 1440</t>
    </r>
    <r>
      <rPr>
        <sz val="13"/>
        <rFont val="Arial"/>
        <family val="2"/>
      </rPr>
      <t xml:space="preserve"> (soit 0,09€ la capsule)</t>
    </r>
  </si>
  <si>
    <r>
      <t>Capsules pour pot verre, couleur décor PAYSAGE (dessin fleur+abeille+colline+village) TO82 mm pour pot kg et 500g</t>
    </r>
    <r>
      <rPr>
        <b/>
        <sz val="13"/>
        <color theme="1"/>
        <rFont val="Arial"/>
        <family val="2"/>
      </rPr>
      <t xml:space="preserve"> (par 48 ou par 100)</t>
    </r>
  </si>
  <si>
    <r>
      <t>Bac à désoperculer en plastique,</t>
    </r>
    <r>
      <rPr>
        <sz val="13"/>
        <color indexed="8"/>
        <rFont val="Arial"/>
        <family val="2"/>
      </rPr>
      <t xml:space="preserve"> composé de 2 récipients</t>
    </r>
    <r>
      <rPr>
        <i/>
        <sz val="13"/>
        <color indexed="30"/>
        <rFont val="Arial"/>
        <family val="2"/>
      </rPr>
      <t>.</t>
    </r>
    <r>
      <rPr>
        <i/>
        <sz val="13"/>
        <color rgb="FF0070C0"/>
        <rFont val="Arial"/>
        <family val="2"/>
      </rPr>
      <t>Celui du haut, ajouré, est muni d’une traverse, il reçoit les opercules et permet le stockage de 6 cadres désoperculés. Celui du bas muni d’un robinet reçoit le miel filtré</t>
    </r>
  </si>
  <si>
    <r>
      <t xml:space="preserve">Sirop Happyflor par container de 500kg (rajouter obligatoirement le container pour le sirop en 500 kg), </t>
    </r>
    <r>
      <rPr>
        <b/>
        <sz val="13"/>
        <color rgb="FF000000"/>
        <rFont val="Arial"/>
        <family val="2"/>
      </rPr>
      <t>prix au kg</t>
    </r>
    <r>
      <rPr>
        <sz val="13"/>
        <color rgb="FF000000"/>
        <rFont val="Arial"/>
        <family val="2"/>
      </rPr>
      <t xml:space="preserve"> - merci de préciser le litrage -</t>
    </r>
    <r>
      <rPr>
        <b/>
        <sz val="13"/>
        <color rgb="FF000000"/>
        <rFont val="Arial"/>
        <family val="2"/>
      </rPr>
      <t>NOUVEAUTE</t>
    </r>
  </si>
  <si>
    <t>Étiquettes «Pollen de fleurs» (boite de 1000), fond doré, écriture noire  4cm*2,5cm légèrement ovale</t>
  </si>
  <si>
    <t>AP325-1</t>
  </si>
  <si>
    <t>AP326-1</t>
  </si>
  <si>
    <t>Huile de lin 1L</t>
  </si>
  <si>
    <t>Liquide pour étalonnage de réfractomètre</t>
  </si>
  <si>
    <t>AP930</t>
  </si>
  <si>
    <r>
      <rPr>
        <sz val="13"/>
        <color indexed="8"/>
        <rFont val="Arial"/>
        <family val="2"/>
      </rPr>
      <t>Panneau « attention abeilles » triangulaire</t>
    </r>
    <r>
      <rPr>
        <sz val="13"/>
        <color rgb="FF000000"/>
        <rFont val="Arial"/>
        <family val="2"/>
      </rPr>
      <t xml:space="preserve"> -Signalisation du rucher</t>
    </r>
  </si>
  <si>
    <t>Panneau « attention abeilles » rectangulaire -Signalisation du rucher</t>
  </si>
  <si>
    <t>Prix Unit. HT 2022</t>
  </si>
  <si>
    <t>Couvre-cadres transparent ruche 10c TOP CLAIR</t>
  </si>
  <si>
    <t>Plaque de chiffres en PVC pour ruches</t>
  </si>
  <si>
    <r>
      <t>Sirop Happyflor en fût de 250 kg (rajouter obligatoirement le fût pour le sirop en 250 kg),</t>
    </r>
    <r>
      <rPr>
        <b/>
        <sz val="13"/>
        <color rgb="FF000000"/>
        <rFont val="Arial"/>
        <family val="2"/>
      </rPr>
      <t xml:space="preserve"> prix au kg -</t>
    </r>
    <r>
      <rPr>
        <sz val="13"/>
        <color rgb="FF000000"/>
        <rFont val="Arial"/>
        <family val="2"/>
      </rPr>
      <t xml:space="preserve"> merci de préciser le litrage</t>
    </r>
  </si>
  <si>
    <t>Hausse 43*50 PLASTIQUE vide Nicot 8 cadres</t>
  </si>
  <si>
    <t>Bouclier STOP-IT anti-frelon asiatique</t>
  </si>
  <si>
    <t>Cage à marquer reine sur cadres</t>
  </si>
  <si>
    <t>Piège à frelons Red Trap</t>
  </si>
  <si>
    <t>Partition polystyrène</t>
  </si>
  <si>
    <t>Portière d’entrée de 23 cm pour ruchette lourde - ANTI FRELON</t>
  </si>
  <si>
    <t>Tunnel à pollen pour plateau nicot 10c</t>
  </si>
  <si>
    <r>
      <t xml:space="preserve">Candy Fondabee </t>
    </r>
    <r>
      <rPr>
        <b/>
        <sz val="13"/>
        <color rgb="FF000000"/>
        <rFont val="Arial"/>
        <family val="2"/>
      </rPr>
      <t>le carton de 12kg500</t>
    </r>
    <r>
      <rPr>
        <sz val="13"/>
        <color rgb="FF000000"/>
        <rFont val="Arial"/>
        <family val="2"/>
      </rPr>
      <t xml:space="preserve">  (= 5 sachets de 2,5 kg) - TVA  5,5%ucre totaux : 78,3%, protéine brute : 0%, fibres alimentaires brutes : 0%, matières grasses brutes : 0%, cendres brutes : 0%, sodium : 0% (plus dur que l'Apifonda)</t>
    </r>
  </si>
  <si>
    <t>La cire à façon - avec retour de cire brute (Fournir 5 % de + que votre Commande) WARRE - au kg</t>
  </si>
  <si>
    <t>AP334</t>
  </si>
  <si>
    <r>
      <t xml:space="preserve">Rajouter obligatoirement </t>
    </r>
    <r>
      <rPr>
        <b/>
        <sz val="13"/>
        <color indexed="8"/>
        <rFont val="Arial"/>
        <family val="2"/>
      </rPr>
      <t xml:space="preserve">la Consigne Jerrican 
</t>
    </r>
    <r>
      <rPr>
        <sz val="13"/>
        <color indexed="8"/>
        <rFont val="Arial"/>
        <family val="2"/>
      </rPr>
      <t xml:space="preserve">si vous ramenez des jerricans vides de l'année dernière, ils doivent être propres et secs - Vous demanderez le jour de la livraison le remboursement du jerrican
</t>
    </r>
    <r>
      <rPr>
        <b/>
        <sz val="13"/>
        <color rgb="FF000000"/>
        <rFont val="Arial"/>
        <family val="2"/>
      </rPr>
      <t>(merci de nettoyer l'extérieur des bidons, merci de ne pas mettre d'eau à l'intérieur car cela moisi)</t>
    </r>
  </si>
  <si>
    <t xml:space="preserve">Container vide pour sirop de nourrissement en vrac </t>
  </si>
  <si>
    <t xml:space="preserve">Fût vide de 250 kg pour sirop Happyflor en vrac </t>
  </si>
  <si>
    <r>
      <t xml:space="preserve">Thermopeint; </t>
    </r>
    <r>
      <rPr>
        <sz val="13"/>
        <color indexed="30"/>
        <rFont val="Arial"/>
        <family val="2"/>
      </rPr>
      <t>peinture thermoporeuse et isolante huile de lin et aluminium</t>
    </r>
    <r>
      <rPr>
        <sz val="13"/>
        <color indexed="8"/>
        <rFont val="Arial"/>
        <family val="2"/>
      </rPr>
      <t>, le bidon de 1l</t>
    </r>
  </si>
  <si>
    <r>
      <t xml:space="preserve">Thermopeint; </t>
    </r>
    <r>
      <rPr>
        <sz val="13"/>
        <color indexed="30"/>
        <rFont val="Arial"/>
        <family val="2"/>
      </rPr>
      <t>peinture thermoporeuse et isolante huile de lin et aluminium</t>
    </r>
    <r>
      <rPr>
        <sz val="13"/>
        <color indexed="8"/>
        <rFont val="Arial"/>
        <family val="2"/>
      </rPr>
      <t>, le bidon de 2l</t>
    </r>
  </si>
  <si>
    <r>
      <t xml:space="preserve">Thermopeint; </t>
    </r>
    <r>
      <rPr>
        <sz val="13"/>
        <color indexed="30"/>
        <rFont val="Arial"/>
        <family val="2"/>
      </rPr>
      <t>peinture thermoporeuse et isolante huile de lin et aluminium</t>
    </r>
    <r>
      <rPr>
        <sz val="13"/>
        <color indexed="8"/>
        <rFont val="Arial"/>
        <family val="2"/>
      </rPr>
      <t>, le bidon de 5l</t>
    </r>
  </si>
  <si>
    <r>
      <t xml:space="preserve">Palette pots verres 500g </t>
    </r>
    <r>
      <rPr>
        <b/>
        <sz val="13"/>
        <rFont val="Arial"/>
        <family val="2"/>
      </rPr>
      <t>haut</t>
    </r>
    <r>
      <rPr>
        <sz val="13"/>
        <rFont val="Arial"/>
        <family val="2"/>
      </rPr>
      <t xml:space="preserve"> - 385ml TO63 (sans capsule) - 2160 pots</t>
    </r>
  </si>
  <si>
    <r>
      <t xml:space="preserve">Palette pots verres 500g </t>
    </r>
    <r>
      <rPr>
        <b/>
        <sz val="13"/>
        <color rgb="FF000000"/>
        <rFont val="Arial"/>
        <family val="2"/>
      </rPr>
      <t>bas</t>
    </r>
    <r>
      <rPr>
        <sz val="13"/>
        <color rgb="FF000000"/>
        <rFont val="Arial"/>
        <family val="2"/>
      </rPr>
      <t xml:space="preserve"> -</t>
    </r>
    <r>
      <rPr>
        <b/>
        <sz val="13"/>
        <color rgb="FF000000"/>
        <rFont val="Arial"/>
        <family val="2"/>
      </rPr>
      <t xml:space="preserve"> </t>
    </r>
    <r>
      <rPr>
        <sz val="13"/>
        <color rgb="FF000000"/>
        <rFont val="Arial"/>
        <family val="2"/>
      </rPr>
      <t xml:space="preserve">425ml </t>
    </r>
    <r>
      <rPr>
        <sz val="13"/>
        <rFont val="Arial"/>
        <family val="2"/>
      </rPr>
      <t>TO82 (sans capsule) - 1859 pots</t>
    </r>
  </si>
  <si>
    <r>
      <t xml:space="preserve">Palette pots verres 500g </t>
    </r>
    <r>
      <rPr>
        <b/>
        <sz val="13"/>
        <rFont val="Arial"/>
        <family val="2"/>
      </rPr>
      <t>bas CHONIG</t>
    </r>
    <r>
      <rPr>
        <sz val="13"/>
        <rFont val="Arial"/>
        <family val="2"/>
      </rPr>
      <t xml:space="preserve"> - 390ml TO82 (sans capsule) - 1760 pots </t>
    </r>
  </si>
  <si>
    <t>Palette pots verres 250g - 228ml TO63 (sans capsules) - 3179 pots</t>
  </si>
  <si>
    <r>
      <t>Palette pots verres 125g -</t>
    </r>
    <r>
      <rPr>
        <sz val="13"/>
        <rFont val="Arial"/>
        <family val="2"/>
      </rPr>
      <t xml:space="preserve"> 106 ml TO48 (sans capsules) - 5940 pots</t>
    </r>
  </si>
  <si>
    <t>AP854</t>
  </si>
  <si>
    <t>Angle de maintien de ruche en métal</t>
  </si>
  <si>
    <t>Lève cadres américain rouge</t>
  </si>
  <si>
    <t>plateau d'envol grillagé  en  280 mm</t>
  </si>
  <si>
    <t>corps de ruchette lourde en  280 mm</t>
  </si>
  <si>
    <t>Tamis inox diamètre 32 cm simple avec pattes pour maturateurs 50 et 100 kg et récipients jusqu'au diamètre 40 cm</t>
  </si>
  <si>
    <r>
      <t xml:space="preserve">Elevage des Reines (matériel Nicot) Cupularve, </t>
    </r>
    <r>
      <rPr>
        <i/>
        <sz val="13"/>
        <color indexed="8"/>
        <rFont val="Arial"/>
        <family val="2"/>
      </rPr>
      <t>appareil d’élevage sans greffage, la reine enfermée pond directement dans les cupules CUPULARVES</t>
    </r>
  </si>
  <si>
    <t>Mélangeur adaptable pour seau de 40 kg</t>
  </si>
  <si>
    <r>
      <t xml:space="preserve">Cadre de corps à jambage, </t>
    </r>
    <r>
      <rPr>
        <b/>
        <sz val="13"/>
        <color theme="1"/>
        <rFont val="Arial"/>
        <family val="2"/>
      </rPr>
      <t>par paquet de 10</t>
    </r>
    <r>
      <rPr>
        <sz val="13"/>
        <color theme="1"/>
        <rFont val="Arial"/>
        <family val="2"/>
      </rPr>
      <t xml:space="preserve"> (soit 1,16€ le cadre)</t>
    </r>
  </si>
  <si>
    <r>
      <t xml:space="preserve">Cadre Dadant de corps filés inox </t>
    </r>
    <r>
      <rPr>
        <b/>
        <sz val="13"/>
        <rFont val="Arial"/>
        <family val="2"/>
      </rPr>
      <t>par paquet de 10</t>
    </r>
    <r>
      <rPr>
        <sz val="13"/>
        <rFont val="Arial"/>
        <family val="2"/>
      </rPr>
      <t xml:space="preserve"> (soit 0,74€ le cadre)</t>
    </r>
  </si>
  <si>
    <r>
      <t xml:space="preserve">Cadre Dadant de corps filés inox </t>
    </r>
    <r>
      <rPr>
        <b/>
        <sz val="13"/>
        <rFont val="Arial"/>
        <family val="2"/>
      </rPr>
      <t>par palette de 800</t>
    </r>
    <r>
      <rPr>
        <sz val="13"/>
        <rFont val="Arial"/>
        <family val="2"/>
      </rPr>
      <t xml:space="preserve"> (soit 0,68€ le cadre)</t>
    </r>
  </si>
  <si>
    <r>
      <t xml:space="preserve">Cadre Dadant de hausse filés inox </t>
    </r>
    <r>
      <rPr>
        <b/>
        <sz val="13"/>
        <rFont val="Arial"/>
        <family val="2"/>
      </rPr>
      <t>par paquet de 10</t>
    </r>
    <r>
      <rPr>
        <sz val="13"/>
        <rFont val="Arial"/>
        <family val="2"/>
      </rPr>
      <t xml:space="preserve"> (soit 0,72€ le cadre)</t>
    </r>
  </si>
  <si>
    <r>
      <t xml:space="preserve">Cadre Dadant de hausse filés inox </t>
    </r>
    <r>
      <rPr>
        <b/>
        <sz val="13"/>
        <rFont val="Arial"/>
        <family val="2"/>
      </rPr>
      <t>par palette de 1500</t>
    </r>
    <r>
      <rPr>
        <sz val="13"/>
        <rFont val="Arial"/>
        <family val="2"/>
      </rPr>
      <t xml:space="preserve"> (soit 0,67€ le cadre)</t>
    </r>
  </si>
  <si>
    <t>Cadre plastique de hausse « baticadre » NICOT, par carton de 30 (soit 1,98€ le baticadre)</t>
  </si>
  <si>
    <r>
      <t xml:space="preserve">Centreur pour hausse plastique Nicot, la barrette de 40, </t>
    </r>
    <r>
      <rPr>
        <b/>
        <sz val="13"/>
        <color rgb="FF000000"/>
        <rFont val="Arial"/>
        <family val="2"/>
      </rPr>
      <t>prix de la barette</t>
    </r>
    <r>
      <rPr>
        <sz val="13"/>
        <color rgb="FF000000"/>
        <rFont val="Arial"/>
        <family val="2"/>
      </rPr>
      <t xml:space="preserve"> (soit 0,05€ le centreur)</t>
    </r>
  </si>
  <si>
    <r>
      <rPr>
        <sz val="13"/>
        <color rgb="FF000000"/>
        <rFont val="Arial"/>
        <family val="2"/>
      </rPr>
      <t>Cire d’imprégnation,</t>
    </r>
    <r>
      <rPr>
        <sz val="12"/>
        <color rgb="FF000000"/>
        <rFont val="Arial"/>
        <family val="2"/>
      </rPr>
      <t xml:space="preserve"> </t>
    </r>
    <r>
      <rPr>
        <sz val="12"/>
        <color indexed="30"/>
        <rFont val="Arial"/>
        <family val="2"/>
      </rPr>
      <t>cire renforcée Cerewax 2T pour trempage à chaud des ruches ou imperméabilisation des nourrisseurs</t>
    </r>
    <r>
      <rPr>
        <sz val="12"/>
        <color indexed="8"/>
        <rFont val="Arial"/>
        <family val="2"/>
      </rPr>
      <t xml:space="preserve"> </t>
    </r>
    <r>
      <rPr>
        <b/>
        <sz val="12"/>
        <rFont val="Arial"/>
        <family val="2"/>
      </rPr>
      <t>par 5 kg</t>
    </r>
    <r>
      <rPr>
        <sz val="12"/>
        <color rgb="FF000000"/>
        <rFont val="Arial"/>
        <family val="2"/>
      </rPr>
      <t xml:space="preserve"> (soit 3,75€ le kilo)</t>
    </r>
  </si>
  <si>
    <r>
      <t xml:space="preserve">Clip pour assemblage éléments ruche plastique Nicot, la barrette de 32, </t>
    </r>
    <r>
      <rPr>
        <b/>
        <sz val="13"/>
        <color rgb="FF000000"/>
        <rFont val="Arial"/>
        <family val="2"/>
      </rPr>
      <t>prix de la barrette</t>
    </r>
    <r>
      <rPr>
        <sz val="13"/>
        <color rgb="FF000000"/>
        <rFont val="Arial"/>
        <family val="2"/>
      </rPr>
      <t xml:space="preserve">  (soit 0,06€ le clip)</t>
    </r>
  </si>
  <si>
    <r>
      <t>Corps Dadant 10 cadres</t>
    </r>
    <r>
      <rPr>
        <b/>
        <sz val="13"/>
        <color rgb="FF000000"/>
        <rFont val="Arial"/>
        <family val="2"/>
      </rPr>
      <t xml:space="preserve"> non monté</t>
    </r>
    <r>
      <rPr>
        <sz val="13"/>
        <color rgb="FF000000"/>
        <rFont val="Arial"/>
        <family val="2"/>
      </rPr>
      <t xml:space="preserve"> sans cadre; </t>
    </r>
    <r>
      <rPr>
        <i/>
        <sz val="13"/>
        <color theme="4"/>
        <rFont val="Arial"/>
        <family val="2"/>
      </rPr>
      <t>attention le monter à réception de la livraison</t>
    </r>
  </si>
  <si>
    <r>
      <t>Corps Dadant 12 cadres non monté sans cadre ;</t>
    </r>
    <r>
      <rPr>
        <i/>
        <sz val="13"/>
        <color theme="4"/>
        <rFont val="Arial"/>
        <family val="2"/>
      </rPr>
      <t xml:space="preserve"> attention le monter à réception de la livraison</t>
    </r>
  </si>
  <si>
    <r>
      <t xml:space="preserve">Crémaillère de 45 cm pour écartement des cadres pour 10 cadres;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0,31€ la crémaillère)</t>
    </r>
  </si>
  <si>
    <r>
      <t xml:space="preserve">Crémaillère de 45 cm pour écartement des cadres pour 11 cadres;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0,31€ la crémaillère)</t>
    </r>
  </si>
  <si>
    <r>
      <t xml:space="preserve">Crémaillère de 45 cm pour écartement des cadres pour 12 cadres;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0,31€ la crémaillère)</t>
    </r>
  </si>
  <si>
    <r>
      <t xml:space="preserve">Crémaillère pour écartement des cadres de 37,5 cm pour 10 cadres;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0,22€ la crémaillère)</t>
    </r>
  </si>
  <si>
    <r>
      <t xml:space="preserve">Crémaillère pour écartement des cadres de 37,5 cm pour 8 cadres;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0,22€ la crémaillère)</t>
    </r>
  </si>
  <si>
    <r>
      <t xml:space="preserve">Crémaillère pour écartement des cadres de 37,5 cm pour 9 cadres; </t>
    </r>
    <r>
      <rPr>
        <b/>
        <sz val="13"/>
        <rFont val="Arial"/>
        <family val="2"/>
      </rPr>
      <t>par paquet de 25</t>
    </r>
    <r>
      <rPr>
        <sz val="13"/>
        <rFont val="Arial"/>
        <family val="2"/>
      </rPr>
      <t xml:space="preserve"> (soit 0,22€ la crémaillère)</t>
    </r>
  </si>
  <si>
    <t>Désincrustant Propolis - 500ML</t>
  </si>
  <si>
    <r>
      <t xml:space="preserve">Nourrisseur couvre cadres plastique NICOT pour ruche 10 cadres - Attention sans cabochon; il faut 2 cabochons par nourrisseur </t>
    </r>
    <r>
      <rPr>
        <i/>
        <sz val="13"/>
        <color rgb="FF000000"/>
        <rFont val="Arial"/>
        <family val="2"/>
      </rPr>
      <t>(voir ligne article cabochon)</t>
    </r>
  </si>
  <si>
    <r>
      <t xml:space="preserve">Plateau de vol plastique NICOT aéré totalement pour ruches 10 cadres - marron - </t>
    </r>
    <r>
      <rPr>
        <b/>
        <sz val="13"/>
        <color rgb="FF000000"/>
        <rFont val="Arial"/>
        <family val="2"/>
      </rPr>
      <t>par palette de 240</t>
    </r>
    <r>
      <rPr>
        <sz val="13"/>
        <color rgb="FF000000"/>
        <rFont val="Arial"/>
        <family val="2"/>
      </rPr>
      <t xml:space="preserve"> (soit 5,94€ le plateau)</t>
    </r>
  </si>
  <si>
    <r>
      <t xml:space="preserve">Piton pour fixer les portières par </t>
    </r>
    <r>
      <rPr>
        <b/>
        <sz val="13"/>
        <color rgb="FF000000"/>
        <rFont val="Arial"/>
        <family val="2"/>
      </rPr>
      <t>sachet de 25</t>
    </r>
    <r>
      <rPr>
        <sz val="13"/>
        <color rgb="FF000000"/>
        <rFont val="Arial"/>
        <family val="2"/>
      </rPr>
      <t xml:space="preserve"> (soit 0,08€ le piton)</t>
    </r>
  </si>
  <si>
    <t>Pollen, sac de 5 kg (soit 18,50€ le kilo)</t>
  </si>
  <si>
    <r>
      <t xml:space="preserve">Portière plastique Nicot blanche pour fond plastique (avec pont) </t>
    </r>
    <r>
      <rPr>
        <b/>
        <sz val="13"/>
        <color rgb="FF000000"/>
        <rFont val="Arial"/>
        <family val="2"/>
      </rPr>
      <t>par carton de 250 portières</t>
    </r>
    <r>
      <rPr>
        <sz val="13"/>
        <color rgb="FF000000"/>
        <rFont val="Arial"/>
        <family val="2"/>
      </rPr>
      <t xml:space="preserve"> (soit 0,60€ la portière)</t>
    </r>
  </si>
  <si>
    <r>
      <t xml:space="preserve">Portière plastique Nicot verte pour fond plastique ANTI FRELON </t>
    </r>
    <r>
      <rPr>
        <b/>
        <sz val="13"/>
        <color rgb="FF000000"/>
        <rFont val="Arial"/>
        <family val="2"/>
      </rPr>
      <t>par carton de 250 portières</t>
    </r>
    <r>
      <rPr>
        <sz val="13"/>
        <color rgb="FF000000"/>
        <rFont val="Arial"/>
        <family val="2"/>
      </rPr>
      <t xml:space="preserve"> (soit 0,60€ la portière)</t>
    </r>
  </si>
  <si>
    <r>
      <t xml:space="preserve">Toit chalet en bois tôlé pour ruche 10 cadres </t>
    </r>
    <r>
      <rPr>
        <b/>
        <sz val="13"/>
        <color rgb="FF000000"/>
        <rFont val="Arial"/>
        <family val="2"/>
      </rPr>
      <t xml:space="preserve">en palette de 36 </t>
    </r>
    <r>
      <rPr>
        <sz val="13"/>
        <color rgb="FF000000"/>
        <rFont val="Arial"/>
        <family val="2"/>
      </rPr>
      <t>(soit 24,60€ le toit)</t>
    </r>
  </si>
  <si>
    <r>
      <t xml:space="preserve">Toit en tôle, hauteur 105 mm pour ruche 10 cadres </t>
    </r>
    <r>
      <rPr>
        <b/>
        <sz val="13"/>
        <color rgb="FF000000"/>
        <rFont val="Arial"/>
        <family val="2"/>
      </rPr>
      <t>en palette de 136</t>
    </r>
    <r>
      <rPr>
        <sz val="13"/>
        <color rgb="FF000000"/>
        <rFont val="Arial"/>
        <family val="2"/>
      </rPr>
      <t xml:space="preserve"> (soit 5,80€ le toit)</t>
    </r>
  </si>
  <si>
    <r>
      <rPr>
        <sz val="13"/>
        <color rgb="FF000000"/>
        <rFont val="Arial"/>
        <family val="2"/>
      </rPr>
      <t xml:space="preserve">Toit plat bois tôlé pour ruche 10 cadres, </t>
    </r>
    <r>
      <rPr>
        <b/>
        <sz val="13"/>
        <color rgb="FF000000"/>
        <rFont val="Arial"/>
        <family val="2"/>
      </rPr>
      <t>en palette de 80 unités</t>
    </r>
    <r>
      <rPr>
        <sz val="13"/>
        <color rgb="FF000000"/>
        <rFont val="Arial"/>
        <family val="2"/>
      </rPr>
      <t xml:space="preserve"> (soit 11,20€ le toit)</t>
    </r>
  </si>
  <si>
    <t>Pot « Nicot injecté », modèle transparent, cliché blanc « Miel de Pays ». Pot de 250 gr (par carton de 300 pots) avec couvercle (soit 0,20€ le pot)</t>
  </si>
  <si>
    <t>Pot « Nicot injecté », modèle transparent, cliché blanc « Miel de Pays ». Pot de 500 gr (par carton de 300 pots) avec couvercle - (soit 0,22€ le pot)</t>
  </si>
  <si>
    <t>Pot « Nicot injecté », modèle transparent, cliché blanc « Miel de Pays ». Pot de 1 kg (par carton de 300 pots) avec couvercle - (soit 0,29€ le pot)</t>
  </si>
  <si>
    <t>Pot « Nicot injecté », modèle transparent, cliché couleur « Miel ». Pot de 250 gr (par carton de 300 pots) avec couvercle - (soit 0,20€ le pot)</t>
  </si>
  <si>
    <t>Pot « Nicot injecté », modèle transparent, cliché couleur « Miel ». Pot de 500 gr (par carton de 300 pots) avec couvercle - (soit 0,22€ le pot)</t>
  </si>
  <si>
    <t>Pot « Nicot injecté », modèle transparent, cliché couleur « Miel ». Pot de 1 kg  (par carton de 300 pots) avec couvercle - (soit 0,29€ le pot)</t>
  </si>
  <si>
    <t>Pot en verre sans capsule 1Kg - 750ml - TO82 par carton de 48 pots (soit 0,31€ le pot)</t>
  </si>
  <si>
    <r>
      <t>Pot en verre sans capsule 500gr</t>
    </r>
    <r>
      <rPr>
        <b/>
        <sz val="13"/>
        <color rgb="FF000000"/>
        <rFont val="Arial"/>
        <family val="2"/>
      </rPr>
      <t xml:space="preserve"> (haut) 385ml </t>
    </r>
    <r>
      <rPr>
        <sz val="13"/>
        <color rgb="FF000000"/>
        <rFont val="Arial"/>
        <family val="2"/>
      </rPr>
      <t>TO63</t>
    </r>
    <r>
      <rPr>
        <b/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>par carton de 100 pots (soit 0,20€ le pot)</t>
    </r>
  </si>
  <si>
    <r>
      <t>Pot verre sans capsule 500gr</t>
    </r>
    <r>
      <rPr>
        <b/>
        <sz val="13"/>
        <color rgb="FF000000"/>
        <rFont val="Arial"/>
        <family val="2"/>
      </rPr>
      <t xml:space="preserve"> (bas)</t>
    </r>
    <r>
      <rPr>
        <sz val="13"/>
        <color rgb="FF000000"/>
        <rFont val="Arial"/>
        <family val="2"/>
      </rPr>
      <t xml:space="preserve"> </t>
    </r>
    <r>
      <rPr>
        <b/>
        <sz val="13"/>
        <color rgb="FF000000"/>
        <rFont val="Arial"/>
        <family val="2"/>
      </rPr>
      <t>425ml</t>
    </r>
    <r>
      <rPr>
        <sz val="13"/>
        <color rgb="FF000000"/>
        <rFont val="Arial"/>
        <family val="2"/>
      </rPr>
      <t xml:space="preserve"> TO82</t>
    </r>
    <r>
      <rPr>
        <sz val="13"/>
        <color indexed="8"/>
        <rFont val="Arial"/>
        <family val="2"/>
      </rPr>
      <t xml:space="preserve"> par carton de 100 pots (soit 0,28€ le pot)</t>
    </r>
  </si>
  <si>
    <r>
      <t xml:space="preserve">Pot verre sans capsule CHONIG 500gr </t>
    </r>
    <r>
      <rPr>
        <b/>
        <sz val="13"/>
        <color theme="1"/>
        <rFont val="Arial"/>
        <family val="2"/>
      </rPr>
      <t>(bas)</t>
    </r>
    <r>
      <rPr>
        <sz val="13"/>
        <color theme="1"/>
        <rFont val="Arial"/>
        <family val="2"/>
      </rPr>
      <t xml:space="preserve"> </t>
    </r>
    <r>
      <rPr>
        <b/>
        <sz val="13"/>
        <color theme="1"/>
        <rFont val="Arial"/>
        <family val="2"/>
      </rPr>
      <t>390ml</t>
    </r>
    <r>
      <rPr>
        <sz val="13"/>
        <color theme="1"/>
        <rFont val="Arial"/>
        <family val="2"/>
      </rPr>
      <t xml:space="preserve"> TO82 par carton de 100 pots (soit 0,26€ le pot)</t>
    </r>
  </si>
  <si>
    <r>
      <t>Pot verre sans capsule de 125gr - 106ml - TO48 par carton</t>
    </r>
    <r>
      <rPr>
        <sz val="13"/>
        <color indexed="10"/>
        <rFont val="Arial"/>
        <family val="2"/>
      </rPr>
      <t xml:space="preserve"> </t>
    </r>
    <r>
      <rPr>
        <sz val="13"/>
        <rFont val="Arial"/>
        <family val="2"/>
      </rPr>
      <t>de 300 pots (soit 0,19€ le pot)</t>
    </r>
  </si>
  <si>
    <r>
      <t xml:space="preserve">Pot verre sans capsule de 50gr </t>
    </r>
    <r>
      <rPr>
        <b/>
        <u/>
        <sz val="13"/>
        <color rgb="FF000000"/>
        <rFont val="Arial"/>
        <family val="2"/>
      </rPr>
      <t>à côtés</t>
    </r>
    <r>
      <rPr>
        <sz val="13"/>
        <color rgb="FF000000"/>
        <rFont val="Arial"/>
        <family val="2"/>
      </rPr>
      <t xml:space="preserve"> - 44 ml - TO48, </t>
    </r>
    <r>
      <rPr>
        <sz val="13"/>
        <rFont val="Arial"/>
        <family val="2"/>
      </rPr>
      <t>par 100 pots (soit 0,18€ le pot)</t>
    </r>
    <r>
      <rPr>
        <sz val="13"/>
        <color indexed="8"/>
        <rFont val="Arial"/>
        <family val="2"/>
      </rPr>
      <t xml:space="preserve"> (pas de prix de carton à ajouter pour ce type de pot)</t>
    </r>
  </si>
  <si>
    <t>Pot verre ATLAS 106ml - sans capsule - TO48 par carton de 100 pots (soit 0,21€ le pot)</t>
  </si>
  <si>
    <r>
      <t xml:space="preserve">Pot verre à confiture </t>
    </r>
    <r>
      <rPr>
        <b/>
        <sz val="13"/>
        <color theme="1"/>
        <rFont val="Arial"/>
        <family val="2"/>
      </rPr>
      <t>à côtés - 324ml</t>
    </r>
    <r>
      <rPr>
        <sz val="13"/>
        <color theme="1"/>
        <rFont val="Arial"/>
        <family val="2"/>
      </rPr>
      <t xml:space="preserve"> - TO82 par carton de 100 pots (soit 0,21€ le pot)</t>
    </r>
  </si>
  <si>
    <t>Pot verre «Orcio» 250g TO63 par pack de 10 pots (soit 0,65€ le pot)</t>
  </si>
  <si>
    <t>Pot verre «Orcio» 500g TO63 par pack de 10 pots (soit 0,82€ le pot)</t>
  </si>
  <si>
    <r>
      <t xml:space="preserve">Palette pots verres 1kg - 750ml </t>
    </r>
    <r>
      <rPr>
        <sz val="13"/>
        <rFont val="Arial"/>
        <family val="2"/>
      </rPr>
      <t>TO82 (sans capsule) - 1050 pots</t>
    </r>
    <r>
      <rPr>
        <sz val="13"/>
        <color indexed="8"/>
        <rFont val="Arial"/>
        <family val="2"/>
      </rPr>
      <t xml:space="preserve"> (soit 0,30€ le pot)</t>
    </r>
  </si>
  <si>
    <t>Pot verre sans capsule de 250gr - 228ml - TO63 par carton de 150 pots (soit 0,17€ le pot)</t>
  </si>
  <si>
    <r>
      <t xml:space="preserve">Candi Apifonda </t>
    </r>
    <r>
      <rPr>
        <b/>
        <sz val="13"/>
        <color rgb="FF000000"/>
        <rFont val="Arial"/>
        <family val="2"/>
      </rPr>
      <t xml:space="preserve">le carton de 12kg500 </t>
    </r>
    <r>
      <rPr>
        <i/>
        <sz val="13"/>
        <color rgb="FF000000"/>
        <rFont val="Arial"/>
        <family val="2"/>
      </rPr>
      <t>(= 5 sachets de 2,5 kg; soit 1,37€ le kg)</t>
    </r>
    <r>
      <rPr>
        <sz val="13"/>
        <color rgb="FF000000"/>
        <rFont val="Arial"/>
        <family val="2"/>
      </rPr>
      <t xml:space="preserve"> - TVA  5,5%
</t>
    </r>
    <r>
      <rPr>
        <sz val="13"/>
        <color rgb="FF0070C0"/>
        <rFont val="Arial"/>
        <family val="2"/>
      </rPr>
      <t>90 % matière sèche. Micro-cristaux de saccharose 83 % enrobés de sirop de glucose et fructose + invertase.</t>
    </r>
  </si>
  <si>
    <r>
      <t xml:space="preserve">Candi BIO </t>
    </r>
    <r>
      <rPr>
        <b/>
        <sz val="13"/>
        <color theme="1"/>
        <rFont val="Arial"/>
        <family val="2"/>
      </rPr>
      <t>le carton de 12kg500</t>
    </r>
    <r>
      <rPr>
        <i/>
        <sz val="13"/>
        <color theme="1"/>
        <rFont val="Arial"/>
        <family val="2"/>
      </rPr>
      <t xml:space="preserve"> (= 5 sachets de 2,5 kg; soit 2,59€ le kg)</t>
    </r>
    <r>
      <rPr>
        <sz val="13"/>
        <color theme="1"/>
        <rFont val="Arial"/>
        <family val="2"/>
      </rPr>
      <t xml:space="preserve"> - TVA  5,5% </t>
    </r>
    <r>
      <rPr>
        <b/>
        <sz val="13"/>
        <color theme="1"/>
        <rFont val="Arial"/>
        <family val="2"/>
      </rPr>
      <t>NOUVEAUTE</t>
    </r>
  </si>
  <si>
    <r>
      <t>Hausse 43*50  9c non montée ;</t>
    </r>
    <r>
      <rPr>
        <sz val="13"/>
        <color theme="4"/>
        <rFont val="Arial"/>
        <family val="2"/>
      </rPr>
      <t xml:space="preserve"> attention la monter à réception de la livraison</t>
    </r>
  </si>
  <si>
    <r>
      <t xml:space="preserve">Capsules pour pot verre, couleur décor PAYSAGE (dessin fleur+abeille+colline+village) TO82mm pour pot kg et 500g </t>
    </r>
    <r>
      <rPr>
        <b/>
        <sz val="13"/>
        <rFont val="Arial"/>
        <family val="2"/>
      </rPr>
      <t xml:space="preserve">par carton de 770 </t>
    </r>
    <r>
      <rPr>
        <sz val="13"/>
        <rFont val="Arial"/>
        <family val="2"/>
      </rPr>
      <t>(soit 0,12€ la capsule)</t>
    </r>
  </si>
  <si>
    <t>date péremption courte</t>
  </si>
  <si>
    <t>Cabochon pour nourrisseur couvre-cadres plastique NICOT prix du cabochon (2 cabochons par nourrisseur)</t>
  </si>
  <si>
    <r>
      <t xml:space="preserve">Candi Fondabee </t>
    </r>
    <r>
      <rPr>
        <b/>
        <sz val="13"/>
        <color theme="1"/>
        <rFont val="Arial"/>
        <family val="2"/>
      </rPr>
      <t>enrichi en fructose</t>
    </r>
    <r>
      <rPr>
        <sz val="13"/>
        <color theme="1"/>
        <rFont val="Arial"/>
        <family val="2"/>
      </rPr>
      <t xml:space="preserve"> </t>
    </r>
    <r>
      <rPr>
        <b/>
        <sz val="13"/>
        <color theme="1"/>
        <rFont val="Arial"/>
        <family val="2"/>
      </rPr>
      <t xml:space="preserve">le carton de 12kg500 </t>
    </r>
    <r>
      <rPr>
        <i/>
        <sz val="13"/>
        <color theme="1"/>
        <rFont val="Arial"/>
        <family val="2"/>
      </rPr>
      <t>(= 5 sachets de 2,5 kg; soit 2,10€ le kg) - TVA  5,5%</t>
    </r>
    <r>
      <rPr>
        <sz val="13"/>
        <color theme="1"/>
        <rFont val="Arial"/>
        <family val="2"/>
      </rPr>
      <t xml:space="preserve"> </t>
    </r>
    <r>
      <rPr>
        <b/>
        <sz val="13"/>
        <color theme="1"/>
        <rFont val="Arial"/>
        <family val="2"/>
      </rPr>
      <t>NOUVEAUTE</t>
    </r>
  </si>
  <si>
    <r>
      <t xml:space="preserve">Corps Dadant 10 cadres </t>
    </r>
    <r>
      <rPr>
        <b/>
        <sz val="13"/>
        <color rgb="FF000000"/>
        <rFont val="Arial"/>
        <family val="2"/>
      </rPr>
      <t>monté</t>
    </r>
    <r>
      <rPr>
        <sz val="13"/>
        <color rgb="FF000000"/>
        <rFont val="Arial"/>
        <family val="2"/>
      </rPr>
      <t xml:space="preserve"> sans cadre (avec 2 crémaillères et 1 bande intercadre) - </t>
    </r>
    <r>
      <rPr>
        <b/>
        <sz val="13"/>
        <color rgb="FF000000"/>
        <rFont val="Arial"/>
        <family val="2"/>
      </rPr>
      <t>PAR 3</t>
    </r>
    <r>
      <rPr>
        <sz val="13"/>
        <color rgb="FF000000"/>
        <rFont val="Arial"/>
        <family val="2"/>
      </rPr>
      <t xml:space="preserve"> (soit 18,58€ l'unité)</t>
    </r>
  </si>
  <si>
    <t>Corps Dadant 10 cadres vide PLASTIQUE NICOT, l'unité</t>
  </si>
  <si>
    <t>Corps Dadant 12 cadres monté sans cadre (avec 2 crémaillères et 1 bande intercadre)</t>
  </si>
  <si>
    <r>
      <t xml:space="preserve">Couvre-cadres sans encadrement, (contre plaqué 5mm qualité extérieur) - </t>
    </r>
    <r>
      <rPr>
        <b/>
        <sz val="13"/>
        <color rgb="FF000000"/>
        <rFont val="Arial"/>
        <family val="2"/>
      </rPr>
      <t>PAR 3</t>
    </r>
    <r>
      <rPr>
        <sz val="13"/>
        <color rgb="FF000000"/>
        <rFont val="Arial"/>
        <family val="2"/>
      </rPr>
      <t xml:space="preserve"> (soit 2,42€ l'unité)</t>
    </r>
  </si>
  <si>
    <r>
      <t xml:space="preserve">Couvre-cadres bois avec encadrement pour ruche 10 cadres - </t>
    </r>
    <r>
      <rPr>
        <b/>
        <sz val="13"/>
        <color rgb="FF000000"/>
        <rFont val="Arial"/>
        <family val="2"/>
      </rPr>
      <t>PAR 3</t>
    </r>
    <r>
      <rPr>
        <sz val="13"/>
        <color rgb="FF000000"/>
        <rFont val="Arial"/>
        <family val="2"/>
      </rPr>
      <t xml:space="preserve"> (soit 5,70€ l'unité)</t>
    </r>
  </si>
  <si>
    <r>
      <t>Extracteur "</t>
    </r>
    <r>
      <rPr>
        <b/>
        <sz val="13"/>
        <color rgb="FF000000"/>
        <rFont val="Arial"/>
        <family val="2"/>
      </rPr>
      <t>cuve" transparente</t>
    </r>
    <r>
      <rPr>
        <sz val="13"/>
        <color rgb="FF000000"/>
        <rFont val="Arial"/>
        <family val="2"/>
      </rPr>
      <t xml:space="preserve"> -Tangantiel 6 demi-cadres manuel avec pieds, robinet en-dessous  </t>
    </r>
    <r>
      <rPr>
        <b/>
        <sz val="13"/>
        <color rgb="FF000000"/>
        <rFont val="Arial"/>
        <family val="2"/>
      </rPr>
      <t>NOUVEAUTÉ</t>
    </r>
  </si>
  <si>
    <r>
      <t xml:space="preserve">Grille à reine métallique avec encadrement bois pour ruche 10 cadres - </t>
    </r>
    <r>
      <rPr>
        <b/>
        <sz val="13"/>
        <color rgb="FF000000"/>
        <rFont val="Arial"/>
        <family val="2"/>
      </rPr>
      <t>PAR 3</t>
    </r>
    <r>
      <rPr>
        <sz val="13"/>
        <color rgb="FF000000"/>
        <rFont val="Arial"/>
        <family val="2"/>
      </rPr>
      <t xml:space="preserve"> (soit 10,38€ l'unité)</t>
    </r>
  </si>
  <si>
    <r>
      <t xml:space="preserve">Grille à reine métallique sans encadrement pour ruche 10 cadres - </t>
    </r>
    <r>
      <rPr>
        <b/>
        <sz val="13"/>
        <color rgb="FF000000"/>
        <rFont val="Arial"/>
        <family val="2"/>
      </rPr>
      <t>PAR 3</t>
    </r>
    <r>
      <rPr>
        <sz val="13"/>
        <color rgb="FF000000"/>
        <rFont val="Arial"/>
        <family val="2"/>
      </rPr>
      <t xml:space="preserve"> (soit 5,43€ l'unité)</t>
    </r>
  </si>
  <si>
    <r>
      <t xml:space="preserve">Grille à reine plastique NICOT souple à bords arrondis pour ruche 10 cadres - </t>
    </r>
    <r>
      <rPr>
        <b/>
        <sz val="13"/>
        <color rgb="FF000000"/>
        <rFont val="Arial"/>
        <family val="2"/>
      </rPr>
      <t xml:space="preserve">PAR 3 </t>
    </r>
    <r>
      <rPr>
        <sz val="13"/>
        <color rgb="FF000000"/>
        <rFont val="Arial"/>
        <family val="2"/>
      </rPr>
      <t>(soit 1,96€ l'unité)</t>
    </r>
  </si>
  <si>
    <r>
      <t xml:space="preserve">Grille à reine plastique NICOT souple à bords arrondis pour ruche 12 cadres </t>
    </r>
    <r>
      <rPr>
        <i/>
        <sz val="13"/>
        <color rgb="FF000000"/>
        <rFont val="Arial"/>
        <family val="2"/>
      </rPr>
      <t>(vous pouvez la couper en 2 pour faire des grilles à reine pour les ruchettes)</t>
    </r>
  </si>
  <si>
    <r>
      <t xml:space="preserve">Hausse 43*50 pour 9 cadres, SANS cadre (avec 2 crémaillères) - </t>
    </r>
    <r>
      <rPr>
        <b/>
        <sz val="13"/>
        <color rgb="FF000000"/>
        <rFont val="Arial"/>
        <family val="2"/>
      </rPr>
      <t>PAR 3</t>
    </r>
    <r>
      <rPr>
        <sz val="13"/>
        <color rgb="FF000000"/>
        <rFont val="Arial"/>
        <family val="2"/>
      </rPr>
      <t xml:space="preserve"> (soit 11,50€ l'unité)</t>
    </r>
  </si>
  <si>
    <r>
      <t xml:space="preserve">Maturateur inox 50 kg SANS TAMIS - </t>
    </r>
    <r>
      <rPr>
        <b/>
        <sz val="13"/>
        <color rgb="FF000000"/>
        <rFont val="Arial"/>
        <family val="2"/>
      </rPr>
      <t>NOUVEAUTE</t>
    </r>
  </si>
  <si>
    <r>
      <t xml:space="preserve">Nourrisseur bois couvre-cadres pour ruche 10 cadres - </t>
    </r>
    <r>
      <rPr>
        <b/>
        <sz val="13"/>
        <color rgb="FF000000"/>
        <rFont val="Arial"/>
        <family val="2"/>
      </rPr>
      <t>PAR 3</t>
    </r>
    <r>
      <rPr>
        <sz val="13"/>
        <color rgb="FF000000"/>
        <rFont val="Arial"/>
        <family val="2"/>
      </rPr>
      <t xml:space="preserve"> (soit 8,65€ l'unité)</t>
    </r>
  </si>
  <si>
    <r>
      <t xml:space="preserve">Plateau de vol bois aéré grillage inox ruches 10 cadres avec sa plaque de fermeture - </t>
    </r>
    <r>
      <rPr>
        <b/>
        <sz val="13"/>
        <color rgb="FF000000"/>
        <rFont val="Arial"/>
        <family val="2"/>
      </rPr>
      <t>PAR 3</t>
    </r>
    <r>
      <rPr>
        <sz val="13"/>
        <color rgb="FF000000"/>
        <rFont val="Arial"/>
        <family val="2"/>
      </rPr>
      <t xml:space="preserve"> (soit 17,30€ l'unité)</t>
    </r>
  </si>
  <si>
    <r>
      <t xml:space="preserve">Portière d’entrée de 38 cm pour ruche 10 cadres - H : 35 ANTI FRELON - </t>
    </r>
    <r>
      <rPr>
        <b/>
        <sz val="13"/>
        <color rgb="FF000000"/>
        <rFont val="Arial"/>
        <family val="2"/>
      </rPr>
      <t>PAR 3</t>
    </r>
    <r>
      <rPr>
        <sz val="13"/>
        <color rgb="FF000000"/>
        <rFont val="Arial"/>
        <family val="2"/>
      </rPr>
      <t xml:space="preserve"> (soit 0,90€ l'unité)</t>
    </r>
  </si>
  <si>
    <r>
      <t xml:space="preserve">Ruche Dadant 10 cadres vitrée (corps + hausse </t>
    </r>
    <r>
      <rPr>
        <i/>
        <sz val="13"/>
        <color rgb="FF000000"/>
        <rFont val="Arial"/>
        <family val="2"/>
      </rPr>
      <t>non vitrée</t>
    </r>
    <r>
      <rPr>
        <sz val="13"/>
        <color rgb="FF000000"/>
        <rFont val="Arial"/>
        <family val="2"/>
      </rPr>
      <t xml:space="preserve">) </t>
    </r>
    <r>
      <rPr>
        <b/>
        <sz val="13"/>
        <color rgb="FF000000"/>
        <rFont val="Arial"/>
        <family val="2"/>
      </rPr>
      <t>CORPS DE RUCHE VITRÉ SIMPLEMENT</t>
    </r>
  </si>
  <si>
    <r>
      <t xml:space="preserve">Sirop de nourrissement en fût de 250 kg (rajouter obligatoirement le fût pour le sirop en 250 kg), </t>
    </r>
    <r>
      <rPr>
        <b/>
        <sz val="13"/>
        <color rgb="FF000000"/>
        <rFont val="Arial"/>
        <family val="2"/>
      </rPr>
      <t>prix au kg - merci de préciser le nb de Kg souhaité (prix au kg =0,80 €)-</t>
    </r>
    <r>
      <rPr>
        <sz val="13"/>
        <color rgb="FF000000"/>
        <rFont val="Arial"/>
        <family val="2"/>
      </rPr>
      <t xml:space="preserve"> </t>
    </r>
    <r>
      <rPr>
        <b/>
        <sz val="13"/>
        <color rgb="FF000000"/>
        <rFont val="Arial"/>
        <family val="2"/>
      </rPr>
      <t>NOUVEAUTE</t>
    </r>
  </si>
  <si>
    <r>
      <t xml:space="preserve">Sirop de nourrissement par container de 500kg (rajouter obligatoirement le container pour le sirop en 500 kg), </t>
    </r>
    <r>
      <rPr>
        <b/>
        <sz val="13"/>
        <color rgb="FF000000"/>
        <rFont val="Arial"/>
        <family val="2"/>
      </rPr>
      <t>prix au kg - merci de préciser le nb de Kg souhaité (prix au kg =0,63 €)</t>
    </r>
    <r>
      <rPr>
        <sz val="13"/>
        <color rgb="FF000000"/>
        <rFont val="Arial"/>
        <family val="2"/>
      </rPr>
      <t xml:space="preserve"> </t>
    </r>
    <r>
      <rPr>
        <b/>
        <sz val="13"/>
        <color rgb="FF000000"/>
        <rFont val="Arial"/>
        <family val="2"/>
      </rPr>
      <t>-</t>
    </r>
    <r>
      <rPr>
        <sz val="13"/>
        <color rgb="FF000000"/>
        <rFont val="Arial"/>
        <family val="2"/>
      </rPr>
      <t xml:space="preserve"> </t>
    </r>
    <r>
      <rPr>
        <b/>
        <sz val="13"/>
        <color rgb="FF000000"/>
        <rFont val="Arial"/>
        <family val="2"/>
      </rPr>
      <t>NOUVEAUTE</t>
    </r>
  </si>
  <si>
    <r>
      <t xml:space="preserve">Toit chalet en bois tôlé pour ruche 10 cadres - </t>
    </r>
    <r>
      <rPr>
        <b/>
        <sz val="13"/>
        <color rgb="FF000000"/>
        <rFont val="Arial"/>
        <family val="2"/>
      </rPr>
      <t xml:space="preserve">PAR 3 </t>
    </r>
    <r>
      <rPr>
        <sz val="13"/>
        <color rgb="FF000000"/>
        <rFont val="Arial"/>
        <family val="2"/>
      </rPr>
      <t>(soit 26,80€ l'unité)</t>
    </r>
  </si>
  <si>
    <r>
      <t xml:space="preserve">Toit en tôle, hauteur 105 mm pour ruche 10 cadres - </t>
    </r>
    <r>
      <rPr>
        <b/>
        <sz val="13"/>
        <color rgb="FF000000"/>
        <rFont val="Arial"/>
        <family val="2"/>
      </rPr>
      <t xml:space="preserve">PAR 3 </t>
    </r>
    <r>
      <rPr>
        <sz val="13"/>
        <color rgb="FF000000"/>
        <rFont val="Arial"/>
        <family val="2"/>
      </rPr>
      <t>(soit 6,80€ l'unité)</t>
    </r>
  </si>
  <si>
    <r>
      <t>Toit plat bois tôlé pour ruche 10 cadres -</t>
    </r>
    <r>
      <rPr>
        <b/>
        <sz val="13"/>
        <color rgb="FF000000"/>
        <rFont val="Arial"/>
        <family val="2"/>
      </rPr>
      <t xml:space="preserve"> PAR 3</t>
    </r>
    <r>
      <rPr>
        <sz val="13"/>
        <color rgb="FF000000"/>
        <rFont val="Arial"/>
        <family val="2"/>
      </rPr>
      <t xml:space="preserve"> (soit 11,70€ l'unité)</t>
    </r>
  </si>
  <si>
    <t>Les pots en verre sont reçus par palette. Ils sont conditionnés dans des cartons neufs spécialement conçus. Ces cartons vous seront facturés en plus (1.5 €).
Les pots sont vendus par carton complet pour la commande groupée merci d'indiquer la quantité selon le modèle : nombre de carton!</t>
  </si>
  <si>
    <r>
      <t xml:space="preserve">Attention, pour la commande groupée, pas de capsule à l'unité, uniquement sous conditionnement de 48 ou 100 ou carton selon la taille; merci d'indiquer la quantité : 48-100 ou un multiple. 
</t>
    </r>
    <r>
      <rPr>
        <sz val="14"/>
        <color rgb="FF0070C0"/>
        <rFont val="Arial"/>
        <family val="2"/>
      </rPr>
      <t>ATTENTION pour les quantités de capsules par carton, il arrive que cela varie selon le fabricant</t>
    </r>
  </si>
  <si>
    <t>Playmobil Apiculteur &amp; Sa Ruche (jouet)</t>
  </si>
  <si>
    <t>Capsules pour pot en verre, OR, TO82 mm pour pot kg et 500gbas (par 48 ou par 100)</t>
  </si>
  <si>
    <t>Capsules pour pot en verre, OR, TO63 mm pour pot 500g haut et 250g (par 100)</t>
  </si>
  <si>
    <t>Capsules pour pot en verre, BLANCHE, TO82 mm pour pot kg et 500g bas (par 48 ou par 100)</t>
  </si>
  <si>
    <r>
      <t xml:space="preserve">Capsules pour pot en verre, BLANCHE, TO63 mm pour pot 500g haut et 250g </t>
    </r>
    <r>
      <rPr>
        <b/>
        <sz val="13"/>
        <rFont val="Arial"/>
        <family val="2"/>
      </rPr>
      <t>par carton de 1430</t>
    </r>
    <r>
      <rPr>
        <sz val="13"/>
        <rFont val="Arial"/>
        <family val="2"/>
      </rPr>
      <t xml:space="preserve"> (soit 0,07€ la capsule)</t>
    </r>
  </si>
  <si>
    <r>
      <t>Cadre Dadant HOFFMANN de corps filés inox,</t>
    </r>
    <r>
      <rPr>
        <b/>
        <sz val="13"/>
        <rFont val="Arial"/>
        <family val="2"/>
      </rPr>
      <t xml:space="preserve"> par paquet de 10 </t>
    </r>
    <r>
      <rPr>
        <sz val="13"/>
        <rFont val="Arial"/>
        <family val="2"/>
      </rPr>
      <t>(soit 1,14 € le cadre)</t>
    </r>
  </si>
  <si>
    <t>Attractif à frelon 100ml, vétopharma</t>
  </si>
  <si>
    <t>Attractif à frelon 1L, vétopharma</t>
  </si>
  <si>
    <r>
      <t xml:space="preserve">Cadre Dadant corps </t>
    </r>
    <r>
      <rPr>
        <b/>
        <sz val="13"/>
        <color theme="1"/>
        <rFont val="Arial"/>
        <family val="2"/>
      </rPr>
      <t>avec feuille gaufrée plastique par paquet de 10</t>
    </r>
    <r>
      <rPr>
        <sz val="13"/>
        <color theme="1"/>
        <rFont val="Arial"/>
        <family val="2"/>
      </rPr>
      <t xml:space="preserve"> (soit 1,46€ le cadre) </t>
    </r>
    <r>
      <rPr>
        <b/>
        <sz val="13"/>
        <color theme="1"/>
        <rFont val="Arial"/>
        <family val="2"/>
      </rPr>
      <t>NOUVEAUTE</t>
    </r>
  </si>
  <si>
    <r>
      <t xml:space="preserve">Cadre LANGSTROTH HOFFMAN de corps filés inox, </t>
    </r>
    <r>
      <rPr>
        <b/>
        <sz val="13"/>
        <rFont val="Arial"/>
        <family val="2"/>
      </rPr>
      <t xml:space="preserve">par paquet de 10 </t>
    </r>
    <r>
      <rPr>
        <sz val="13"/>
        <rFont val="Arial"/>
        <family val="2"/>
      </rPr>
      <t>(soit 0,82€ le cadre)</t>
    </r>
  </si>
  <si>
    <r>
      <rPr>
        <b/>
        <sz val="13"/>
        <color indexed="8"/>
        <rFont val="Arial"/>
        <family val="2"/>
      </rPr>
      <t>Pot P.E.T.,</t>
    </r>
    <r>
      <rPr>
        <sz val="13"/>
        <color indexed="8"/>
        <rFont val="Arial"/>
        <family val="2"/>
      </rPr>
      <t xml:space="preserve"> </t>
    </r>
    <r>
      <rPr>
        <i/>
        <sz val="13"/>
        <color indexed="8"/>
        <rFont val="Arial"/>
        <family val="2"/>
      </rPr>
      <t xml:space="preserve">léger, incassable, transparent, imite les pots verre, idéal pour les expéditions, </t>
    </r>
    <r>
      <rPr>
        <b/>
        <i/>
        <u/>
        <sz val="13"/>
        <color rgb="FF000000"/>
        <rFont val="Arial"/>
        <family val="2"/>
      </rPr>
      <t>sans couvercle</t>
    </r>
    <r>
      <rPr>
        <i/>
        <sz val="13"/>
        <color indexed="8"/>
        <rFont val="Arial"/>
        <family val="2"/>
      </rPr>
      <t xml:space="preserve"> -ajouter les capsules au choix To63</t>
    </r>
    <r>
      <rPr>
        <sz val="13"/>
        <color indexed="8"/>
        <rFont val="Arial"/>
        <family val="2"/>
      </rPr>
      <t xml:space="preserve">- </t>
    </r>
    <r>
      <rPr>
        <u/>
        <sz val="13"/>
        <color rgb="FF000000"/>
        <rFont val="Arial"/>
        <family val="2"/>
      </rPr>
      <t>Pot alvéolé 385 ml</t>
    </r>
    <r>
      <rPr>
        <sz val="13"/>
        <color indexed="8"/>
        <rFont val="Arial"/>
        <family val="2"/>
      </rPr>
      <t xml:space="preserve"> de 500 gr ,To63 (par carton de 100 pots) - (soit 0,20€ le pot)</t>
    </r>
  </si>
  <si>
    <r>
      <t xml:space="preserve">Support égouttoir de seaux </t>
    </r>
    <r>
      <rPr>
        <b/>
        <sz val="13"/>
        <color theme="1"/>
        <rFont val="Arial"/>
        <family val="2"/>
      </rPr>
      <t>NOUVEAUTE</t>
    </r>
  </si>
  <si>
    <t>Adresse : ……………………………………………………………………………………………..……………………………                              Nbre de ruches : ……………….….</t>
  </si>
  <si>
    <t>Code Postal : ……………………………. Commune : ……………………………………………………………..</t>
  </si>
  <si>
    <r>
      <t xml:space="preserve">N° SIRET </t>
    </r>
    <r>
      <rPr>
        <b/>
        <sz val="11"/>
        <color indexed="8"/>
        <rFont val="Arial"/>
        <family val="2"/>
      </rPr>
      <t xml:space="preserve">(si vous en avez un) </t>
    </r>
    <r>
      <rPr>
        <b/>
        <sz val="13"/>
        <color indexed="8"/>
        <rFont val="Arial"/>
        <family val="2"/>
      </rPr>
      <t>: ……………….…………………………………….</t>
    </r>
  </si>
  <si>
    <r>
      <rPr>
        <b/>
        <i/>
        <sz val="18"/>
        <color rgb="FF003366"/>
        <rFont val="Arial"/>
        <family val="2"/>
      </rPr>
      <t>Commande groupée matériel GDS : Bon de commande définitif
 à retourner au GDS 41 impérativement avant le 12/11/2021</t>
    </r>
    <r>
      <rPr>
        <b/>
        <i/>
        <sz val="18"/>
        <color indexed="56"/>
        <rFont val="Arial"/>
        <family val="2"/>
      </rPr>
      <t xml:space="preserve"> </t>
    </r>
    <r>
      <rPr>
        <i/>
        <u/>
        <sz val="18"/>
        <color indexed="56"/>
        <rFont val="Arial"/>
        <family val="2"/>
      </rPr>
      <t xml:space="preserve">sans réglement </t>
    </r>
    <r>
      <rPr>
        <i/>
        <u/>
        <sz val="16"/>
        <color indexed="56"/>
        <rFont val="Arial"/>
        <family val="2"/>
      </rPr>
      <t>et sans bon de cotisation</t>
    </r>
    <r>
      <rPr>
        <i/>
        <sz val="18"/>
        <color indexed="56"/>
        <rFont val="Arial"/>
        <family val="2"/>
      </rPr>
      <t xml:space="preserve">
</t>
    </r>
    <r>
      <rPr>
        <b/>
        <i/>
        <sz val="16"/>
        <color indexed="56"/>
        <rFont val="Arial"/>
        <family val="2"/>
      </rPr>
      <t xml:space="preserve"> </t>
    </r>
    <r>
      <rPr>
        <b/>
        <i/>
        <sz val="12"/>
        <color indexed="56"/>
        <rFont val="Arial"/>
        <family val="2"/>
      </rPr>
      <t xml:space="preserve">le réglement se fera par chèque à réception de la facture en janvier avec la cotisation annuelle
</t>
    </r>
    <r>
      <rPr>
        <b/>
        <i/>
        <sz val="16"/>
        <color indexed="56"/>
        <rFont val="Arial"/>
        <family val="2"/>
      </rPr>
      <t xml:space="preserve">(GDS 41 - CS 81803 - 18-20 Rue Paul Berthereau 41018 BLOIS Cedex ) 
</t>
    </r>
    <r>
      <rPr>
        <b/>
        <i/>
        <sz val="12"/>
        <color indexed="56"/>
        <rFont val="Arial"/>
        <family val="2"/>
      </rPr>
      <t xml:space="preserve">sous réserve de la disponibilité du matériel </t>
    </r>
    <r>
      <rPr>
        <b/>
        <sz val="16"/>
        <color indexed="56"/>
        <rFont val="Arial"/>
        <family val="2"/>
      </rPr>
      <t xml:space="preserve">
</t>
    </r>
    <r>
      <rPr>
        <b/>
        <sz val="14"/>
        <color indexed="56"/>
        <rFont val="Arial"/>
        <family val="2"/>
      </rPr>
      <t>Merci de compléter lisiblement</t>
    </r>
  </si>
  <si>
    <r>
      <t xml:space="preserve">Nom – Prénom : …………………………………………………………………………...…………………………………..                             </t>
    </r>
    <r>
      <rPr>
        <b/>
        <u/>
        <sz val="13"/>
        <color indexed="8"/>
        <rFont val="Arial"/>
        <family val="2"/>
      </rPr>
      <t xml:space="preserve">N° de rucher / apiculteur </t>
    </r>
    <r>
      <rPr>
        <b/>
        <sz val="13"/>
        <color indexed="8"/>
        <rFont val="Arial"/>
        <family val="2"/>
      </rPr>
      <t>: …..……..……………….</t>
    </r>
  </si>
  <si>
    <t xml:space="preserve">TOTAL TTC </t>
  </si>
  <si>
    <t>Signature :</t>
  </si>
  <si>
    <t>Fait à ………………………………………………        le …………………………..</t>
  </si>
  <si>
    <r>
      <t xml:space="preserve">Ce bulletin de commande définitif complété est à retourner </t>
    </r>
    <r>
      <rPr>
        <u/>
        <sz val="14"/>
        <color indexed="8"/>
        <rFont val="Calibri"/>
        <family val="2"/>
      </rPr>
      <t>avant le</t>
    </r>
    <r>
      <rPr>
        <b/>
        <u/>
        <sz val="14"/>
        <color rgb="FFFF0000"/>
        <rFont val="Calibri"/>
        <family val="2"/>
      </rPr>
      <t xml:space="preserve"> 12/11/2021</t>
    </r>
    <r>
      <rPr>
        <sz val="14"/>
        <color indexed="8"/>
        <rFont val="Calibri"/>
        <family val="2"/>
      </rPr>
      <t>,</t>
    </r>
    <r>
      <rPr>
        <b/>
        <sz val="14"/>
        <color rgb="FF000000"/>
        <rFont val="Calibri"/>
        <family val="2"/>
      </rPr>
      <t xml:space="preserve"> </t>
    </r>
    <r>
      <rPr>
        <b/>
        <u/>
        <sz val="14"/>
        <color rgb="FF000000"/>
        <rFont val="Calibri"/>
        <family val="2"/>
      </rPr>
      <t>le réglement se fera par chèque à réception de la facture</t>
    </r>
    <r>
      <rPr>
        <u/>
        <sz val="14"/>
        <color rgb="FF000000"/>
        <rFont val="Calibri"/>
        <family val="2"/>
      </rPr>
      <t xml:space="preserve"> du GDS 41</t>
    </r>
    <r>
      <rPr>
        <sz val="14"/>
        <color indexed="8"/>
        <rFont val="Calibri"/>
        <family val="2"/>
      </rPr>
      <t xml:space="preserve"> - CS 81803 - 18-20 rue Paul Berthereau 41018 BLOIS Cedex .</t>
    </r>
  </si>
  <si>
    <r>
      <rPr>
        <b/>
        <u/>
        <sz val="14"/>
        <color rgb="FF000000"/>
        <rFont val="Arial"/>
        <family val="2"/>
      </rPr>
      <t xml:space="preserve">Cire Gaufrée avec retour de cire : </t>
    </r>
    <r>
      <rPr>
        <b/>
        <u/>
        <sz val="13"/>
        <color indexed="8"/>
        <rFont val="Arial"/>
        <family val="2"/>
      </rPr>
      <t xml:space="preserve">
</t>
    </r>
    <r>
      <rPr>
        <b/>
        <sz val="13"/>
        <color indexed="8"/>
        <rFont val="Arial"/>
        <family val="2"/>
      </rPr>
      <t>RAMENER QUE DE LA CIRE d'opercule de HAUSSE PROPRE; fondue en pain; peser avant de passer la commande</t>
    </r>
  </si>
  <si>
    <t>N° de portable : ………………………………………………………………… e-mail : ………………………………………………………..</t>
  </si>
  <si>
    <t>Livraison au GDS 41 à BLOIS, le DIMANCHE 30 janvier 2022 de 9H30 à 11H</t>
  </si>
  <si>
    <t>Ruchette d'observation pour évènement corps vitré  1 cadre + hausse vitrée 1 cadre  attachés ensemble</t>
  </si>
  <si>
    <t>Conduits d’écartements 35/13 sachet au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</si>
</sst>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_€"/>
  </numFmts>
  <fonts count="1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u/>
      <sz val="13"/>
      <color indexed="8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0084BD"/>
      <name val="Arial"/>
      <family val="2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b/>
      <sz val="13"/>
      <color theme="1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sz val="12"/>
      <color indexed="8"/>
      <name val="Arial"/>
      <family val="2"/>
    </font>
    <font>
      <sz val="12"/>
      <color indexed="30"/>
      <name val="Arial"/>
      <family val="2"/>
    </font>
    <font>
      <i/>
      <sz val="13"/>
      <color indexed="8"/>
      <name val="Arial"/>
      <family val="2"/>
    </font>
    <font>
      <i/>
      <sz val="13"/>
      <color indexed="30"/>
      <name val="Arial"/>
      <family val="2"/>
    </font>
    <font>
      <sz val="13"/>
      <color indexed="10"/>
      <name val="Arial"/>
      <family val="2"/>
    </font>
    <font>
      <i/>
      <sz val="13"/>
      <color rgb="FF000000"/>
      <name val="Arial"/>
      <family val="2"/>
    </font>
    <font>
      <b/>
      <sz val="12"/>
      <color rgb="FF000000"/>
      <name val="Arial"/>
      <family val="2"/>
    </font>
    <font>
      <sz val="13"/>
      <color indexed="30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u/>
      <sz val="13"/>
      <color indexed="8"/>
      <name val="Arial"/>
      <family val="2"/>
    </font>
    <font>
      <i/>
      <sz val="9"/>
      <color theme="1"/>
      <name val="Calibri"/>
      <family val="2"/>
      <scheme val="minor"/>
    </font>
    <font>
      <i/>
      <sz val="9"/>
      <color rgb="FF000000"/>
      <name val="Arial"/>
      <family val="2"/>
    </font>
    <font>
      <b/>
      <i/>
      <u/>
      <sz val="13"/>
      <color rgb="FF000000"/>
      <name val="Arial"/>
      <family val="2"/>
    </font>
    <font>
      <i/>
      <sz val="13"/>
      <name val="Arial"/>
      <family val="2"/>
    </font>
    <font>
      <u/>
      <sz val="13"/>
      <color rgb="FF000000"/>
      <name val="Arial"/>
      <family val="2"/>
    </font>
    <font>
      <i/>
      <sz val="9"/>
      <name val="Arial"/>
      <family val="2"/>
    </font>
    <font>
      <u/>
      <sz val="13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i/>
      <sz val="9"/>
      <color rgb="FF000000"/>
      <name val="Arial"/>
      <family val="2"/>
    </font>
    <font>
      <i/>
      <u/>
      <sz val="9"/>
      <color indexed="8"/>
      <name val="Arial"/>
      <family val="2"/>
    </font>
    <font>
      <b/>
      <i/>
      <sz val="9"/>
      <color rgb="FFFF0000"/>
      <name val="Arial"/>
      <family val="2"/>
    </font>
    <font>
      <i/>
      <sz val="9"/>
      <color rgb="FFFF0000"/>
      <name val="Arial"/>
      <family val="2"/>
    </font>
    <font>
      <b/>
      <i/>
      <sz val="9"/>
      <color theme="1"/>
      <name val="Arial"/>
      <family val="2"/>
    </font>
    <font>
      <sz val="13"/>
      <color rgb="FF0070C0"/>
      <name val="Arial"/>
      <family val="2"/>
    </font>
    <font>
      <b/>
      <u/>
      <sz val="14"/>
      <color rgb="FF000000"/>
      <name val="Arial"/>
      <family val="2"/>
    </font>
    <font>
      <b/>
      <u/>
      <sz val="14"/>
      <color indexed="8"/>
      <name val="Arial"/>
      <family val="2"/>
    </font>
    <font>
      <b/>
      <u/>
      <sz val="11"/>
      <color indexed="8"/>
      <name val="Arial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rgb="FF000000"/>
      <name val="Arial"/>
      <family val="2"/>
    </font>
    <font>
      <i/>
      <sz val="12"/>
      <color indexed="8"/>
      <name val="Arial"/>
      <family val="2"/>
    </font>
    <font>
      <b/>
      <i/>
      <sz val="12"/>
      <color rgb="FF000000"/>
      <name val="Arial"/>
      <family val="2"/>
    </font>
    <font>
      <b/>
      <i/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  <font>
      <b/>
      <i/>
      <sz val="12"/>
      <color theme="1"/>
      <name val="Arial"/>
      <family val="2"/>
    </font>
    <font>
      <i/>
      <sz val="13"/>
      <color rgb="FF0070C0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b/>
      <sz val="13"/>
      <color rgb="FF0070C0"/>
      <name val="Arial"/>
      <family val="2"/>
    </font>
    <font>
      <b/>
      <sz val="14"/>
      <color rgb="FF0070C0"/>
      <name val="Arial"/>
      <family val="2"/>
    </font>
    <font>
      <b/>
      <sz val="13"/>
      <color rgb="FFFF0000"/>
      <name val="Arial"/>
      <family val="2"/>
    </font>
    <font>
      <b/>
      <i/>
      <sz val="12"/>
      <name val="Arial"/>
      <family val="2"/>
    </font>
    <font>
      <i/>
      <sz val="10"/>
      <color indexed="8"/>
      <name val="Arial"/>
      <family val="2"/>
    </font>
    <font>
      <i/>
      <u/>
      <sz val="10"/>
      <color indexed="8"/>
      <name val="Arial"/>
      <family val="2"/>
    </font>
    <font>
      <b/>
      <sz val="9"/>
      <color rgb="FF000000"/>
      <name val="Arial"/>
      <family val="2"/>
    </font>
    <font>
      <i/>
      <sz val="13"/>
      <color theme="4"/>
      <name val="Arial"/>
      <family val="2"/>
    </font>
    <font>
      <sz val="13"/>
      <color theme="4"/>
      <name val="Arial"/>
      <family val="2"/>
    </font>
    <font>
      <b/>
      <u/>
      <sz val="13"/>
      <color rgb="FF000000"/>
      <name val="Arial"/>
      <family val="2"/>
    </font>
    <font>
      <sz val="9"/>
      <color rgb="FF000000"/>
      <name val="Arial"/>
      <family val="2"/>
    </font>
    <font>
      <i/>
      <sz val="13"/>
      <color theme="1"/>
      <name val="Arial"/>
      <family val="2"/>
    </font>
    <font>
      <sz val="14"/>
      <color rgb="FF0070C0"/>
      <name val="Arial"/>
      <family val="2"/>
    </font>
    <font>
      <b/>
      <sz val="16"/>
      <color indexed="56"/>
      <name val="Arial"/>
      <family val="2"/>
    </font>
    <font>
      <b/>
      <i/>
      <sz val="18"/>
      <color rgb="FF003366"/>
      <name val="Arial"/>
      <family val="2"/>
    </font>
    <font>
      <b/>
      <i/>
      <sz val="18"/>
      <color indexed="56"/>
      <name val="Arial"/>
      <family val="2"/>
    </font>
    <font>
      <i/>
      <u/>
      <sz val="18"/>
      <color indexed="56"/>
      <name val="Arial"/>
      <family val="2"/>
    </font>
    <font>
      <i/>
      <u/>
      <sz val="16"/>
      <color indexed="56"/>
      <name val="Arial"/>
      <family val="2"/>
    </font>
    <font>
      <i/>
      <sz val="18"/>
      <color indexed="56"/>
      <name val="Arial"/>
      <family val="2"/>
    </font>
    <font>
      <b/>
      <i/>
      <sz val="16"/>
      <color indexed="56"/>
      <name val="Arial"/>
      <family val="2"/>
    </font>
    <font>
      <b/>
      <i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6"/>
      <color rgb="FF002060"/>
      <name val="Arial"/>
      <family val="2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1"/>
      <color indexed="8"/>
      <name val="Arial"/>
      <family val="2"/>
    </font>
    <font>
      <b/>
      <sz val="13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indexed="8"/>
      <name val="Calibri"/>
      <family val="2"/>
    </font>
    <font>
      <b/>
      <u/>
      <sz val="14"/>
      <color rgb="FFFF0000"/>
      <name val="Calibri"/>
      <family val="2"/>
    </font>
    <font>
      <sz val="14"/>
      <color indexed="8"/>
      <name val="Calibri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4"/>
      <color rgb="FF000000"/>
      <name val="Calibri"/>
      <family val="2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CAA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5" fillId="0" borderId="0" xfId="0" applyFont="1"/>
    <xf numFmtId="0" fontId="16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18" fillId="0" borderId="0" xfId="0" applyFont="1" applyAlignment="1">
      <alignment wrapText="1"/>
    </xf>
    <xf numFmtId="0" fontId="10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22" fillId="9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9" fontId="10" fillId="3" borderId="1" xfId="0" applyNumberFormat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 wrapText="1"/>
    </xf>
    <xf numFmtId="164" fontId="22" fillId="6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9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35" fillId="9" borderId="1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9" fillId="10" borderId="4" xfId="0" applyFont="1" applyFill="1" applyBorder="1" applyAlignment="1">
      <alignment horizontal="left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1" fillId="3" borderId="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0" fillId="8" borderId="4" xfId="0" applyFill="1" applyBorder="1" applyAlignment="1">
      <alignment wrapText="1"/>
    </xf>
    <xf numFmtId="0" fontId="10" fillId="8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0" fillId="0" borderId="0" xfId="0" applyFill="1"/>
    <xf numFmtId="0" fontId="43" fillId="0" borderId="1" xfId="0" applyFont="1" applyBorder="1" applyAlignment="1">
      <alignment horizontal="left" vertical="top" wrapText="1"/>
    </xf>
    <xf numFmtId="0" fontId="52" fillId="9" borderId="1" xfId="0" applyFont="1" applyFill="1" applyBorder="1" applyAlignment="1">
      <alignment horizontal="left" vertical="center" wrapText="1"/>
    </xf>
    <xf numFmtId="165" fontId="36" fillId="0" borderId="0" xfId="0" applyNumberFormat="1" applyFont="1" applyFill="1" applyAlignment="1">
      <alignment horizontal="center"/>
    </xf>
    <xf numFmtId="0" fontId="45" fillId="8" borderId="1" xfId="0" applyFont="1" applyFill="1" applyBorder="1" applyAlignment="1">
      <alignment horizontal="center" vertical="center" wrapText="1"/>
    </xf>
    <xf numFmtId="2" fontId="37" fillId="3" borderId="1" xfId="0" applyNumberFormat="1" applyFont="1" applyFill="1" applyBorder="1" applyAlignment="1">
      <alignment horizontal="center"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31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8" borderId="12" xfId="0" applyFont="1" applyFill="1" applyBorder="1" applyAlignment="1">
      <alignment horizontal="left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53" fillId="2" borderId="1" xfId="0" applyFont="1" applyFill="1" applyBorder="1" applyAlignment="1">
      <alignment horizontal="left" vertical="center" wrapText="1"/>
    </xf>
    <xf numFmtId="0" fontId="53" fillId="2" borderId="12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164" fontId="22" fillId="4" borderId="1" xfId="0" applyNumberFormat="1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164" fontId="22" fillId="5" borderId="1" xfId="0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2" fillId="6" borderId="12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center" wrapText="1"/>
    </xf>
    <xf numFmtId="0" fontId="54" fillId="0" borderId="12" xfId="0" applyFont="1" applyBorder="1" applyAlignment="1">
      <alignment horizontal="left" vertical="center" wrapText="1"/>
    </xf>
    <xf numFmtId="164" fontId="20" fillId="10" borderId="1" xfId="0" applyNumberFormat="1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left" vertical="center" wrapText="1"/>
    </xf>
    <xf numFmtId="0" fontId="55" fillId="0" borderId="0" xfId="0" applyFont="1"/>
    <xf numFmtId="164" fontId="15" fillId="0" borderId="0" xfId="0" applyNumberFormat="1" applyFont="1" applyAlignment="1">
      <alignment horizontal="center"/>
    </xf>
    <xf numFmtId="0" fontId="0" fillId="0" borderId="1" xfId="0" applyBorder="1" applyAlignment="1">
      <alignment wrapText="1"/>
    </xf>
    <xf numFmtId="0" fontId="19" fillId="3" borderId="1" xfId="0" applyFont="1" applyFill="1" applyBorder="1" applyAlignment="1">
      <alignment horizontal="center" vertical="center" wrapText="1"/>
    </xf>
    <xf numFmtId="2" fontId="57" fillId="3" borderId="1" xfId="0" applyNumberFormat="1" applyFont="1" applyFill="1" applyBorder="1" applyAlignment="1">
      <alignment horizontal="center" vertical="center" wrapText="1"/>
    </xf>
    <xf numFmtId="0" fontId="57" fillId="3" borderId="1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2" fontId="58" fillId="11" borderId="1" xfId="0" applyNumberFormat="1" applyFont="1" applyFill="1" applyBorder="1" applyAlignment="1">
      <alignment horizontal="center" vertical="center" wrapText="1"/>
    </xf>
    <xf numFmtId="2" fontId="58" fillId="2" borderId="1" xfId="0" applyNumberFormat="1" applyFont="1" applyFill="1" applyBorder="1" applyAlignment="1">
      <alignment horizontal="center" vertical="center" wrapText="1"/>
    </xf>
    <xf numFmtId="2" fontId="58" fillId="0" borderId="1" xfId="0" applyNumberFormat="1" applyFont="1" applyFill="1" applyBorder="1" applyAlignment="1">
      <alignment horizontal="center" vertical="center" wrapText="1"/>
    </xf>
    <xf numFmtId="0" fontId="57" fillId="9" borderId="1" xfId="0" applyFont="1" applyFill="1" applyBorder="1" applyAlignment="1">
      <alignment horizontal="center" vertical="center" wrapText="1"/>
    </xf>
    <xf numFmtId="0" fontId="59" fillId="4" borderId="1" xfId="0" applyFont="1" applyFill="1" applyBorder="1" applyAlignment="1">
      <alignment horizontal="center" vertical="center" wrapText="1"/>
    </xf>
    <xf numFmtId="2" fontId="57" fillId="0" borderId="1" xfId="0" applyNumberFormat="1" applyFont="1" applyFill="1" applyBorder="1" applyAlignment="1">
      <alignment horizontal="center" vertical="center" wrapText="1"/>
    </xf>
    <xf numFmtId="0" fontId="60" fillId="5" borderId="1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 wrapText="1"/>
    </xf>
    <xf numFmtId="0" fontId="59" fillId="6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2" fontId="62" fillId="0" borderId="1" xfId="0" applyNumberFormat="1" applyFont="1" applyFill="1" applyBorder="1" applyAlignment="1">
      <alignment horizontal="center" vertical="center" wrapText="1"/>
    </xf>
    <xf numFmtId="2" fontId="61" fillId="0" borderId="1" xfId="0" applyNumberFormat="1" applyFont="1" applyBorder="1" applyAlignment="1">
      <alignment horizontal="center" vertical="center" wrapText="1"/>
    </xf>
    <xf numFmtId="2" fontId="57" fillId="3" borderId="9" xfId="0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2" fontId="61" fillId="0" borderId="1" xfId="0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64" fontId="31" fillId="6" borderId="1" xfId="0" applyNumberFormat="1" applyFont="1" applyFill="1" applyBorder="1" applyAlignment="1">
      <alignment horizontal="center" vertical="center" wrapText="1"/>
    </xf>
    <xf numFmtId="0" fontId="61" fillId="7" borderId="1" xfId="0" applyFont="1" applyFill="1" applyBorder="1" applyAlignment="1">
      <alignment horizontal="center" vertical="center" wrapText="1"/>
    </xf>
    <xf numFmtId="0" fontId="64" fillId="10" borderId="1" xfId="0" applyFont="1" applyFill="1" applyBorder="1" applyAlignment="1">
      <alignment horizontal="center" vertical="center" wrapText="1"/>
    </xf>
    <xf numFmtId="2" fontId="57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56" fillId="0" borderId="0" xfId="0" applyFont="1" applyFill="1"/>
    <xf numFmtId="2" fontId="0" fillId="0" borderId="0" xfId="0" applyNumberFormat="1" applyAlignment="1">
      <alignment wrapText="1"/>
    </xf>
    <xf numFmtId="0" fontId="3" fillId="0" borderId="4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left" vertical="center" wrapText="1"/>
    </xf>
    <xf numFmtId="0" fontId="31" fillId="8" borderId="7" xfId="0" applyFont="1" applyFill="1" applyBorder="1" applyAlignment="1">
      <alignment horizontal="left" vertical="center" wrapText="1"/>
    </xf>
    <xf numFmtId="165" fontId="7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74" fillId="9" borderId="1" xfId="0" applyNumberFormat="1" applyFont="1" applyFill="1" applyBorder="1" applyAlignment="1">
      <alignment horizontal="left" vertical="center" wrapText="1"/>
    </xf>
    <xf numFmtId="2" fontId="73" fillId="9" borderId="1" xfId="0" applyNumberFormat="1" applyFont="1" applyFill="1" applyBorder="1" applyAlignment="1">
      <alignment horizontal="left" vertical="center" wrapText="1"/>
    </xf>
    <xf numFmtId="165" fontId="41" fillId="0" borderId="3" xfId="0" applyNumberFormat="1" applyFont="1" applyFill="1" applyBorder="1" applyAlignment="1">
      <alignment horizontal="center" vertical="center" wrapText="1"/>
    </xf>
    <xf numFmtId="2" fontId="49" fillId="0" borderId="1" xfId="0" applyNumberFormat="1" applyFont="1" applyBorder="1" applyAlignment="1">
      <alignment horizontal="center" vertical="center" wrapText="1"/>
    </xf>
    <xf numFmtId="2" fontId="45" fillId="6" borderId="1" xfId="0" applyNumberFormat="1" applyFont="1" applyFill="1" applyBorder="1" applyAlignment="1">
      <alignment horizontal="center" vertical="center" wrapText="1"/>
    </xf>
    <xf numFmtId="2" fontId="37" fillId="3" borderId="13" xfId="0" applyNumberFormat="1" applyFont="1" applyFill="1" applyBorder="1" applyAlignment="1">
      <alignment horizontal="center" vertical="center" wrapText="1"/>
    </xf>
    <xf numFmtId="0" fontId="37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2" fontId="33" fillId="0" borderId="0" xfId="0" applyNumberFormat="1" applyFont="1" applyAlignment="1">
      <alignment horizontal="center"/>
    </xf>
    <xf numFmtId="2" fontId="48" fillId="8" borderId="6" xfId="0" applyNumberFormat="1" applyFont="1" applyFill="1" applyBorder="1" applyAlignment="1">
      <alignment horizontal="center" vertical="center" wrapText="1"/>
    </xf>
    <xf numFmtId="2" fontId="48" fillId="8" borderId="1" xfId="0" applyNumberFormat="1" applyFont="1" applyFill="1" applyBorder="1" applyAlignment="1">
      <alignment horizontal="center" vertical="center" wrapText="1"/>
    </xf>
    <xf numFmtId="2" fontId="46" fillId="9" borderId="1" xfId="0" applyNumberFormat="1" applyFont="1" applyFill="1" applyBorder="1" applyAlignment="1">
      <alignment horizontal="center" vertical="center" wrapText="1"/>
    </xf>
    <xf numFmtId="2" fontId="34" fillId="9" borderId="1" xfId="0" applyNumberFormat="1" applyFont="1" applyFill="1" applyBorder="1" applyAlignment="1">
      <alignment horizontal="center" vertical="center" wrapText="1"/>
    </xf>
    <xf numFmtId="2" fontId="37" fillId="3" borderId="9" xfId="0" applyNumberFormat="1" applyFont="1" applyFill="1" applyBorder="1" applyAlignment="1">
      <alignment horizontal="center" vertical="center" wrapText="1"/>
    </xf>
    <xf numFmtId="2" fontId="37" fillId="3" borderId="6" xfId="0" applyNumberFormat="1" applyFont="1" applyFill="1" applyBorder="1" applyAlignment="1">
      <alignment horizontal="center" vertical="center" wrapText="1"/>
    </xf>
    <xf numFmtId="2" fontId="41" fillId="3" borderId="1" xfId="0" applyNumberFormat="1" applyFont="1" applyFill="1" applyBorder="1" applyAlignment="1">
      <alignment horizontal="center" vertical="center" wrapText="1"/>
    </xf>
    <xf numFmtId="2" fontId="37" fillId="9" borderId="1" xfId="0" applyNumberFormat="1" applyFont="1" applyFill="1" applyBorder="1" applyAlignment="1">
      <alignment horizontal="center" vertical="center" wrapText="1"/>
    </xf>
    <xf numFmtId="2" fontId="45" fillId="4" borderId="1" xfId="0" applyNumberFormat="1" applyFont="1" applyFill="1" applyBorder="1" applyAlignment="1">
      <alignment horizontal="center" vertical="center" wrapText="1"/>
    </xf>
    <xf numFmtId="2" fontId="47" fillId="5" borderId="1" xfId="0" applyNumberFormat="1" applyFont="1" applyFill="1" applyBorder="1" applyAlignment="1">
      <alignment horizontal="center" vertical="center" wrapText="1"/>
    </xf>
    <xf numFmtId="2" fontId="45" fillId="5" borderId="1" xfId="0" applyNumberFormat="1" applyFont="1" applyFill="1" applyBorder="1" applyAlignment="1">
      <alignment horizontal="center" vertical="center" wrapText="1"/>
    </xf>
    <xf numFmtId="0" fontId="75" fillId="6" borderId="1" xfId="0" applyFont="1" applyFill="1" applyBorder="1" applyAlignment="1">
      <alignment horizontal="center" vertical="center" wrapText="1"/>
    </xf>
    <xf numFmtId="2" fontId="33" fillId="7" borderId="1" xfId="0" applyNumberFormat="1" applyFont="1" applyFill="1" applyBorder="1" applyAlignment="1">
      <alignment horizontal="center" vertical="center" wrapText="1"/>
    </xf>
    <xf numFmtId="2" fontId="49" fillId="1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57" fillId="11" borderId="1" xfId="0" applyFont="1" applyFill="1" applyBorder="1" applyAlignment="1">
      <alignment horizontal="center" vertical="center" wrapText="1"/>
    </xf>
    <xf numFmtId="0" fontId="31" fillId="8" borderId="7" xfId="0" applyFont="1" applyFill="1" applyBorder="1" applyAlignment="1">
      <alignment horizontal="left" vertical="center" wrapText="1"/>
    </xf>
    <xf numFmtId="0" fontId="70" fillId="0" borderId="1" xfId="0" applyFont="1" applyBorder="1" applyAlignment="1">
      <alignment horizontal="left" vertical="center" wrapText="1"/>
    </xf>
    <xf numFmtId="0" fontId="31" fillId="8" borderId="14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2" fontId="57" fillId="3" borderId="0" xfId="0" applyNumberFormat="1" applyFont="1" applyFill="1" applyBorder="1" applyAlignment="1">
      <alignment horizontal="center" vertical="center" wrapText="1"/>
    </xf>
    <xf numFmtId="164" fontId="21" fillId="3" borderId="0" xfId="0" applyNumberFormat="1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left" vertical="center" wrapText="1"/>
    </xf>
    <xf numFmtId="0" fontId="24" fillId="12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2" fontId="37" fillId="12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2" fontId="79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left" vertical="center" wrapText="1"/>
    </xf>
    <xf numFmtId="0" fontId="10" fillId="11" borderId="4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left" vertical="center" wrapText="1"/>
    </xf>
    <xf numFmtId="2" fontId="37" fillId="11" borderId="1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2" fontId="34" fillId="13" borderId="1" xfId="0" applyNumberFormat="1" applyFont="1" applyFill="1" applyBorder="1" applyAlignment="1">
      <alignment horizontal="center" vertical="center" wrapText="1"/>
    </xf>
    <xf numFmtId="2" fontId="57" fillId="0" borderId="0" xfId="0" applyNumberFormat="1" applyFont="1" applyFill="1" applyBorder="1" applyAlignment="1">
      <alignment horizontal="center" vertical="center" wrapText="1"/>
    </xf>
    <xf numFmtId="2" fontId="79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9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92" fillId="0" borderId="0" xfId="0" applyFont="1"/>
    <xf numFmtId="165" fontId="36" fillId="0" borderId="0" xfId="0" applyNumberFormat="1" applyFont="1"/>
    <xf numFmtId="164" fontId="93" fillId="0" borderId="0" xfId="0" applyNumberFormat="1" applyFont="1" applyAlignment="1">
      <alignment horizontal="center"/>
    </xf>
    <xf numFmtId="0" fontId="93" fillId="0" borderId="0" xfId="0" applyFont="1"/>
    <xf numFmtId="0" fontId="5" fillId="0" borderId="0" xfId="0" applyFont="1"/>
    <xf numFmtId="0" fontId="95" fillId="0" borderId="0" xfId="0" applyFont="1"/>
    <xf numFmtId="2" fontId="34" fillId="0" borderId="0" xfId="0" applyNumberFormat="1" applyFont="1" applyAlignment="1">
      <alignment horizontal="center"/>
    </xf>
    <xf numFmtId="165" fontId="96" fillId="0" borderId="0" xfId="0" applyNumberFormat="1" applyFont="1"/>
    <xf numFmtId="0" fontId="100" fillId="0" borderId="15" xfId="0" applyFont="1" applyBorder="1" applyAlignment="1">
      <alignment horizontal="center"/>
    </xf>
    <xf numFmtId="0" fontId="101" fillId="0" borderId="17" xfId="0" applyFont="1" applyBorder="1" applyAlignment="1">
      <alignment horizontal="center"/>
    </xf>
    <xf numFmtId="0" fontId="100" fillId="0" borderId="17" xfId="0" applyFont="1" applyBorder="1" applyAlignment="1">
      <alignment horizontal="center"/>
    </xf>
    <xf numFmtId="0" fontId="100" fillId="0" borderId="16" xfId="0" applyFont="1" applyBorder="1" applyAlignment="1">
      <alignment horizontal="center"/>
    </xf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/>
    </xf>
    <xf numFmtId="0" fontId="102" fillId="0" borderId="0" xfId="0" applyFont="1" applyAlignment="1">
      <alignment horizontal="center"/>
    </xf>
    <xf numFmtId="0" fontId="56" fillId="0" borderId="0" xfId="0" applyFont="1"/>
    <xf numFmtId="0" fontId="110" fillId="0" borderId="0" xfId="0" applyFont="1" applyAlignment="1">
      <alignment horizontal="left"/>
    </xf>
    <xf numFmtId="164" fontId="111" fillId="0" borderId="0" xfId="0" applyNumberFormat="1" applyFont="1" applyAlignment="1">
      <alignment horizontal="left"/>
    </xf>
    <xf numFmtId="0" fontId="3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112" fillId="0" borderId="0" xfId="0" applyFont="1" applyAlignment="1">
      <alignment horizontal="left"/>
    </xf>
    <xf numFmtId="164" fontId="110" fillId="0" borderId="0" xfId="0" applyNumberFormat="1" applyFont="1" applyAlignment="1">
      <alignment horizontal="left"/>
    </xf>
    <xf numFmtId="165" fontId="36" fillId="0" borderId="0" xfId="0" applyNumberFormat="1" applyFont="1" applyAlignment="1">
      <alignment horizontal="center"/>
    </xf>
    <xf numFmtId="0" fontId="56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41" fillId="0" borderId="3" xfId="0" applyFont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2" fontId="37" fillId="3" borderId="1" xfId="0" applyNumberFormat="1" applyFont="1" applyFill="1" applyBorder="1" applyAlignment="1">
      <alignment horizontal="left" vertical="center" wrapText="1"/>
    </xf>
    <xf numFmtId="0" fontId="82" fillId="0" borderId="0" xfId="0" applyFont="1" applyAlignment="1">
      <alignment horizontal="center" wrapText="1"/>
    </xf>
    <xf numFmtId="0" fontId="99" fillId="3" borderId="15" xfId="0" applyFont="1" applyFill="1" applyBorder="1" applyAlignment="1">
      <alignment horizontal="right" vertical="center" wrapText="1"/>
    </xf>
    <xf numFmtId="0" fontId="99" fillId="3" borderId="16" xfId="0" applyFont="1" applyFill="1" applyBorder="1" applyAlignment="1">
      <alignment horizontal="right" vertical="center" wrapText="1"/>
    </xf>
    <xf numFmtId="0" fontId="103" fillId="0" borderId="0" xfId="0" applyFont="1" applyAlignment="1">
      <alignment horizontal="left" vertical="top" wrapText="1"/>
    </xf>
    <xf numFmtId="0" fontId="103" fillId="0" borderId="0" xfId="0" applyFont="1" applyAlignment="1">
      <alignment horizontal="left" vertical="center" wrapText="1"/>
    </xf>
    <xf numFmtId="0" fontId="31" fillId="8" borderId="8" xfId="0" applyFont="1" applyFill="1" applyBorder="1" applyAlignment="1">
      <alignment horizontal="left" vertical="center" wrapText="1"/>
    </xf>
    <xf numFmtId="0" fontId="31" fillId="8" borderId="7" xfId="0" applyFont="1" applyFill="1" applyBorder="1" applyAlignment="1">
      <alignment horizontal="left" vertical="center" wrapText="1"/>
    </xf>
    <xf numFmtId="0" fontId="70" fillId="0" borderId="1" xfId="0" applyFont="1" applyBorder="1" applyAlignment="1">
      <alignment horizontal="left" vertical="center" wrapText="1"/>
    </xf>
    <xf numFmtId="0" fontId="69" fillId="3" borderId="8" xfId="0" applyFont="1" applyFill="1" applyBorder="1" applyAlignment="1">
      <alignment horizontal="center" vertical="center" wrapText="1"/>
    </xf>
    <xf numFmtId="0" fontId="69" fillId="3" borderId="10" xfId="0" applyFont="1" applyFill="1" applyBorder="1" applyAlignment="1">
      <alignment horizontal="center" vertical="center" wrapText="1"/>
    </xf>
    <xf numFmtId="0" fontId="69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2"/>
  <sheetViews>
    <sheetView tabSelected="1" zoomScale="70" zoomScaleNormal="70" zoomScaleSheetLayoutView="70" zoomScalePageLayoutView="50" workbookViewId="0">
      <selection activeCell="N373" sqref="N373"/>
    </sheetView>
  </sheetViews>
  <sheetFormatPr baseColWidth="10" defaultRowHeight="17.399999999999999" x14ac:dyDescent="0.35"/>
  <cols>
    <col min="1" max="1" width="11.88671875" customWidth="1"/>
    <col min="2" max="2" width="139.5546875" style="3" customWidth="1"/>
    <col min="3" max="3" width="25.88671875" customWidth="1"/>
    <col min="4" max="4" width="7.77734375" style="2" customWidth="1"/>
    <col min="5" max="5" width="9.33203125" style="150" hidden="1" customWidth="1"/>
    <col min="6" max="6" width="17.6640625" style="73" hidden="1" customWidth="1"/>
    <col min="7" max="7" width="13.6640625" style="106" customWidth="1"/>
    <col min="8" max="8" width="14.44140625" style="2" customWidth="1"/>
    <col min="9" max="9" width="18.88671875" style="2" customWidth="1"/>
    <col min="10" max="10" width="6.33203125" hidden="1" customWidth="1"/>
    <col min="11" max="11" width="0" hidden="1" customWidth="1"/>
  </cols>
  <sheetData>
    <row r="1" spans="1:11" s="2" customFormat="1" ht="129.6" customHeight="1" x14ac:dyDescent="0.4">
      <c r="A1" s="225" t="s">
        <v>843</v>
      </c>
      <c r="B1" s="225"/>
      <c r="C1" s="225"/>
      <c r="D1" s="225"/>
      <c r="E1" s="195"/>
      <c r="F1" s="195"/>
      <c r="G1" s="195"/>
      <c r="H1" s="195"/>
    </row>
    <row r="2" spans="1:11" s="2" customFormat="1" ht="25.2" customHeight="1" x14ac:dyDescent="0.35">
      <c r="A2" s="196" t="s">
        <v>844</v>
      </c>
      <c r="B2" s="197"/>
      <c r="C2" s="197"/>
      <c r="D2" s="150"/>
      <c r="E2" s="198"/>
      <c r="F2" s="199"/>
      <c r="G2" s="200"/>
      <c r="H2" s="200"/>
    </row>
    <row r="3" spans="1:11" s="2" customFormat="1" ht="25.2" customHeight="1" x14ac:dyDescent="0.35">
      <c r="A3" s="196" t="s">
        <v>840</v>
      </c>
      <c r="B3" s="197"/>
      <c r="C3" s="197"/>
      <c r="D3" s="150"/>
      <c r="E3" s="198"/>
      <c r="F3" s="199"/>
      <c r="G3" s="200"/>
      <c r="H3" s="200"/>
    </row>
    <row r="4" spans="1:11" s="2" customFormat="1" ht="25.2" customHeight="1" x14ac:dyDescent="0.35">
      <c r="A4" s="196" t="s">
        <v>841</v>
      </c>
      <c r="B4" s="197"/>
      <c r="C4" s="197"/>
      <c r="D4" s="150"/>
      <c r="E4" s="198"/>
      <c r="F4" s="199"/>
      <c r="G4" s="200"/>
      <c r="H4" s="200"/>
    </row>
    <row r="5" spans="1:11" s="2" customFormat="1" ht="25.2" customHeight="1" x14ac:dyDescent="0.35">
      <c r="A5" s="196" t="s">
        <v>842</v>
      </c>
      <c r="B5" s="201"/>
      <c r="C5" s="202"/>
      <c r="D5" s="203"/>
      <c r="E5" s="204"/>
      <c r="F5" s="199"/>
      <c r="G5" s="200"/>
      <c r="H5" s="200"/>
    </row>
    <row r="6" spans="1:11" s="2" customFormat="1" ht="25.2" customHeight="1" x14ac:dyDescent="0.35">
      <c r="A6" s="196" t="s">
        <v>850</v>
      </c>
      <c r="B6" s="197"/>
      <c r="C6" s="202"/>
      <c r="D6" s="203"/>
      <c r="E6" s="204"/>
      <c r="F6" s="199"/>
      <c r="G6" s="200"/>
      <c r="H6" s="200"/>
    </row>
    <row r="7" spans="1:11" s="2" customFormat="1" x14ac:dyDescent="0.35">
      <c r="B7" s="3"/>
      <c r="E7" s="150"/>
      <c r="F7" s="73"/>
      <c r="G7" s="106"/>
    </row>
    <row r="8" spans="1:11" s="105" customFormat="1" ht="67.5" customHeight="1" x14ac:dyDescent="0.3">
      <c r="A8" s="36" t="s">
        <v>573</v>
      </c>
      <c r="B8" s="37" t="s">
        <v>0</v>
      </c>
      <c r="C8" s="37" t="s">
        <v>313</v>
      </c>
      <c r="D8" s="222" t="s">
        <v>720</v>
      </c>
      <c r="E8" s="144" t="s">
        <v>578</v>
      </c>
      <c r="F8" s="140" t="s">
        <v>492</v>
      </c>
      <c r="G8" s="141" t="s">
        <v>580</v>
      </c>
      <c r="H8" s="37" t="s">
        <v>581</v>
      </c>
      <c r="I8" s="82" t="s">
        <v>582</v>
      </c>
    </row>
    <row r="9" spans="1:11" s="1" customFormat="1" ht="48" customHeight="1" x14ac:dyDescent="0.3">
      <c r="A9" s="65"/>
      <c r="B9" s="230" t="s">
        <v>309</v>
      </c>
      <c r="C9" s="231"/>
      <c r="D9" s="171"/>
      <c r="E9" s="151"/>
      <c r="F9" s="74"/>
      <c r="G9" s="83"/>
      <c r="H9" s="84"/>
      <c r="I9" s="85"/>
    </row>
    <row r="10" spans="1:11" s="1" customFormat="1" ht="47.4" customHeight="1" x14ac:dyDescent="0.3">
      <c r="A10" s="66"/>
      <c r="B10" s="230" t="s">
        <v>646</v>
      </c>
      <c r="C10" s="231"/>
      <c r="D10" s="169"/>
      <c r="E10" s="152"/>
      <c r="F10" s="74"/>
      <c r="G10" s="83"/>
      <c r="H10" s="84"/>
      <c r="I10" s="85"/>
    </row>
    <row r="11" spans="1:11" s="1" customFormat="1" ht="27.6" customHeight="1" x14ac:dyDescent="0.3">
      <c r="A11" s="66"/>
      <c r="B11" s="138" t="s">
        <v>647</v>
      </c>
      <c r="C11" s="139"/>
      <c r="D11" s="169"/>
      <c r="E11" s="152"/>
      <c r="F11" s="74"/>
      <c r="G11" s="83"/>
      <c r="H11" s="84"/>
      <c r="I11" s="85"/>
    </row>
    <row r="12" spans="1:11" s="5" customFormat="1" ht="27" customHeight="1" x14ac:dyDescent="0.3">
      <c r="A12" s="43" t="s">
        <v>636</v>
      </c>
      <c r="B12" s="18" t="s">
        <v>602</v>
      </c>
      <c r="C12" s="24"/>
      <c r="D12" s="223">
        <v>7</v>
      </c>
      <c r="E12" s="78">
        <v>7</v>
      </c>
      <c r="F12" s="137"/>
      <c r="G12" s="179">
        <f>(D12+(D12*20)/100)</f>
        <v>8.4</v>
      </c>
      <c r="H12" s="24"/>
      <c r="I12" s="180"/>
    </row>
    <row r="13" spans="1:11" s="5" customFormat="1" ht="27" customHeight="1" x14ac:dyDescent="0.3">
      <c r="A13" s="43" t="s">
        <v>637</v>
      </c>
      <c r="B13" s="18" t="s">
        <v>638</v>
      </c>
      <c r="C13" s="24"/>
      <c r="D13" s="223">
        <v>15.52</v>
      </c>
      <c r="E13" s="78">
        <v>15.52</v>
      </c>
      <c r="F13" s="137"/>
      <c r="G13" s="179">
        <f t="shared" ref="G13:G52" si="0">(D13+(D13*20)/100)</f>
        <v>18.623999999999999</v>
      </c>
      <c r="H13" s="24"/>
      <c r="I13" s="180"/>
    </row>
    <row r="14" spans="1:11" s="1" customFormat="1" ht="33" hidden="1" customHeight="1" x14ac:dyDescent="0.3">
      <c r="A14" s="38" t="s">
        <v>607</v>
      </c>
      <c r="B14" s="13" t="s">
        <v>746</v>
      </c>
      <c r="C14" s="7"/>
      <c r="D14" s="224">
        <v>2.5</v>
      </c>
      <c r="E14" s="182">
        <v>2.5</v>
      </c>
      <c r="F14" s="108"/>
      <c r="G14" s="179">
        <f t="shared" si="0"/>
        <v>3</v>
      </c>
      <c r="H14" s="7"/>
      <c r="I14" s="87"/>
      <c r="K14" s="135"/>
    </row>
    <row r="15" spans="1:11" s="1" customFormat="1" ht="33" hidden="1" customHeight="1" x14ac:dyDescent="0.3">
      <c r="A15" s="38" t="s">
        <v>126</v>
      </c>
      <c r="B15" s="13" t="s">
        <v>127</v>
      </c>
      <c r="C15" s="7"/>
      <c r="D15" s="224">
        <v>9.42</v>
      </c>
      <c r="E15" s="182">
        <v>9.15</v>
      </c>
      <c r="F15" s="108">
        <v>9.15</v>
      </c>
      <c r="G15" s="179">
        <f t="shared" si="0"/>
        <v>11.304</v>
      </c>
      <c r="H15" s="7"/>
      <c r="I15" s="87"/>
      <c r="K15" s="135"/>
    </row>
    <row r="16" spans="1:11" s="1" customFormat="1" ht="39.6" hidden="1" customHeight="1" x14ac:dyDescent="0.3">
      <c r="A16" s="38" t="s">
        <v>125</v>
      </c>
      <c r="B16" s="13" t="s">
        <v>491</v>
      </c>
      <c r="C16" s="7"/>
      <c r="D16" s="224">
        <v>4.5999999999999996</v>
      </c>
      <c r="E16" s="182">
        <v>4.5999999999999996</v>
      </c>
      <c r="F16" s="109">
        <v>4.5999999999999996</v>
      </c>
      <c r="G16" s="179">
        <f t="shared" si="0"/>
        <v>5.52</v>
      </c>
      <c r="H16" s="7"/>
      <c r="I16" s="87"/>
      <c r="K16" s="135"/>
    </row>
    <row r="17" spans="1:11" s="1" customFormat="1" ht="46.2" hidden="1" customHeight="1" x14ac:dyDescent="0.3">
      <c r="A17" s="38" t="s">
        <v>128</v>
      </c>
      <c r="B17" s="13" t="s">
        <v>270</v>
      </c>
      <c r="C17" s="7"/>
      <c r="D17" s="224">
        <v>3.45</v>
      </c>
      <c r="E17" s="182">
        <v>3.45</v>
      </c>
      <c r="F17" s="110">
        <v>3.45</v>
      </c>
      <c r="G17" s="179">
        <f t="shared" si="0"/>
        <v>4.1400000000000006</v>
      </c>
      <c r="H17" s="7"/>
      <c r="I17" s="87"/>
      <c r="K17" s="135"/>
    </row>
    <row r="18" spans="1:11" s="5" customFormat="1" ht="33" customHeight="1" x14ac:dyDescent="0.3">
      <c r="A18" s="43" t="s">
        <v>588</v>
      </c>
      <c r="B18" s="18" t="s">
        <v>834</v>
      </c>
      <c r="C18" s="24"/>
      <c r="D18" s="223">
        <v>3.04</v>
      </c>
      <c r="E18" s="191">
        <v>3.04</v>
      </c>
      <c r="F18" s="192"/>
      <c r="G18" s="179">
        <f t="shared" si="0"/>
        <v>3.6480000000000001</v>
      </c>
      <c r="H18" s="24"/>
      <c r="I18" s="180"/>
      <c r="K18" s="181" t="s">
        <v>802</v>
      </c>
    </row>
    <row r="19" spans="1:11" s="5" customFormat="1" ht="33" customHeight="1" x14ac:dyDescent="0.3">
      <c r="A19" s="43" t="s">
        <v>589</v>
      </c>
      <c r="B19" s="18" t="s">
        <v>835</v>
      </c>
      <c r="C19" s="24"/>
      <c r="D19" s="223">
        <v>27.46</v>
      </c>
      <c r="E19" s="191">
        <v>27.46</v>
      </c>
      <c r="F19" s="192"/>
      <c r="G19" s="179">
        <f t="shared" si="0"/>
        <v>32.951999999999998</v>
      </c>
      <c r="H19" s="24"/>
      <c r="I19" s="180"/>
      <c r="K19" s="181" t="s">
        <v>802</v>
      </c>
    </row>
    <row r="20" spans="1:11" s="1" customFormat="1" ht="33" customHeight="1" x14ac:dyDescent="0.3">
      <c r="A20" s="38" t="s">
        <v>48</v>
      </c>
      <c r="B20" s="13" t="s">
        <v>49</v>
      </c>
      <c r="C20" s="7"/>
      <c r="D20" s="224">
        <v>4</v>
      </c>
      <c r="E20" s="182">
        <v>4</v>
      </c>
      <c r="F20" s="109">
        <v>4</v>
      </c>
      <c r="G20" s="179">
        <f t="shared" si="0"/>
        <v>4.8</v>
      </c>
      <c r="H20" s="7"/>
      <c r="I20" s="87"/>
      <c r="K20" s="135"/>
    </row>
    <row r="21" spans="1:11" s="1" customFormat="1" ht="33.6" customHeight="1" x14ac:dyDescent="0.3">
      <c r="A21" s="38" t="s">
        <v>360</v>
      </c>
      <c r="B21" s="13" t="s">
        <v>50</v>
      </c>
      <c r="C21" s="7"/>
      <c r="D21" s="224">
        <v>4.0999999999999996</v>
      </c>
      <c r="E21" s="182">
        <v>4.0999999999999996</v>
      </c>
      <c r="F21" s="109">
        <v>4.0999999999999996</v>
      </c>
      <c r="G21" s="179">
        <f t="shared" si="0"/>
        <v>4.92</v>
      </c>
      <c r="H21" s="7"/>
      <c r="I21" s="87"/>
      <c r="K21" s="135"/>
    </row>
    <row r="22" spans="1:11" s="1" customFormat="1" ht="48" customHeight="1" x14ac:dyDescent="0.3">
      <c r="A22" s="38" t="s">
        <v>147</v>
      </c>
      <c r="B22" s="13" t="s">
        <v>710</v>
      </c>
      <c r="C22" s="7"/>
      <c r="D22" s="224">
        <v>44</v>
      </c>
      <c r="E22" s="182">
        <v>44</v>
      </c>
      <c r="F22" s="109">
        <v>44</v>
      </c>
      <c r="G22" s="179">
        <f t="shared" si="0"/>
        <v>52.8</v>
      </c>
      <c r="H22" s="7"/>
      <c r="I22" s="87"/>
      <c r="K22" s="135"/>
    </row>
    <row r="23" spans="1:11" s="1" customFormat="1" ht="33" customHeight="1" x14ac:dyDescent="0.3">
      <c r="A23" s="38" t="s">
        <v>469</v>
      </c>
      <c r="B23" s="13" t="s">
        <v>538</v>
      </c>
      <c r="C23" s="7"/>
      <c r="D23" s="224">
        <v>490</v>
      </c>
      <c r="E23" s="182">
        <v>490</v>
      </c>
      <c r="F23" s="109">
        <v>490</v>
      </c>
      <c r="G23" s="179">
        <f t="shared" si="0"/>
        <v>588</v>
      </c>
      <c r="H23" s="7"/>
      <c r="I23" s="87"/>
      <c r="K23" s="135"/>
    </row>
    <row r="24" spans="1:11" s="1" customFormat="1" ht="33" customHeight="1" x14ac:dyDescent="0.3">
      <c r="A24" s="38" t="s">
        <v>468</v>
      </c>
      <c r="B24" s="13" t="s">
        <v>271</v>
      </c>
      <c r="C24" s="7"/>
      <c r="D24" s="224">
        <v>650</v>
      </c>
      <c r="E24" s="182">
        <v>645</v>
      </c>
      <c r="F24" s="109">
        <v>645</v>
      </c>
      <c r="G24" s="179">
        <f t="shared" si="0"/>
        <v>780</v>
      </c>
      <c r="H24" s="7"/>
      <c r="I24" s="87"/>
      <c r="K24" s="135"/>
    </row>
    <row r="25" spans="1:11" s="1" customFormat="1" ht="33" customHeight="1" x14ac:dyDescent="0.3">
      <c r="A25" s="38" t="s">
        <v>361</v>
      </c>
      <c r="B25" s="13" t="s">
        <v>359</v>
      </c>
      <c r="C25" s="7"/>
      <c r="D25" s="224">
        <v>248.2</v>
      </c>
      <c r="E25" s="182">
        <v>248.2</v>
      </c>
      <c r="F25" s="109">
        <v>248.2</v>
      </c>
      <c r="G25" s="179">
        <f t="shared" si="0"/>
        <v>297.83999999999997</v>
      </c>
      <c r="H25" s="7"/>
      <c r="I25" s="87"/>
      <c r="K25" s="135"/>
    </row>
    <row r="26" spans="1:11" s="1" customFormat="1" ht="33" customHeight="1" x14ac:dyDescent="0.3">
      <c r="A26" s="43" t="s">
        <v>464</v>
      </c>
      <c r="B26" s="62" t="s">
        <v>658</v>
      </c>
      <c r="C26" s="7"/>
      <c r="D26" s="224">
        <v>7.75</v>
      </c>
      <c r="E26" s="182">
        <v>7.75</v>
      </c>
      <c r="F26" s="109">
        <v>7.75</v>
      </c>
      <c r="G26" s="179">
        <f t="shared" si="0"/>
        <v>9.3000000000000007</v>
      </c>
      <c r="H26" s="7"/>
      <c r="I26" s="87"/>
      <c r="J26" s="147"/>
      <c r="K26" s="135"/>
    </row>
    <row r="27" spans="1:11" s="1" customFormat="1" ht="33" customHeight="1" x14ac:dyDescent="0.3">
      <c r="A27" s="43" t="s">
        <v>465</v>
      </c>
      <c r="B27" s="62" t="s">
        <v>659</v>
      </c>
      <c r="C27" s="7"/>
      <c r="D27" s="224">
        <v>7.75</v>
      </c>
      <c r="E27" s="182">
        <v>7.75</v>
      </c>
      <c r="F27" s="110">
        <v>7.75</v>
      </c>
      <c r="G27" s="179">
        <f t="shared" si="0"/>
        <v>9.3000000000000007</v>
      </c>
      <c r="H27" s="7"/>
      <c r="I27" s="87"/>
      <c r="J27" s="148"/>
      <c r="K27" s="135"/>
    </row>
    <row r="28" spans="1:11" s="1" customFormat="1" ht="33" customHeight="1" x14ac:dyDescent="0.3">
      <c r="A28" s="43" t="s">
        <v>466</v>
      </c>
      <c r="B28" s="62" t="s">
        <v>660</v>
      </c>
      <c r="C28" s="7"/>
      <c r="D28" s="224">
        <v>7.75</v>
      </c>
      <c r="E28" s="182">
        <v>7.75</v>
      </c>
      <c r="F28" s="110">
        <v>7.75</v>
      </c>
      <c r="G28" s="179">
        <f t="shared" si="0"/>
        <v>9.3000000000000007</v>
      </c>
      <c r="H28" s="7"/>
      <c r="I28" s="87"/>
      <c r="J28" s="148"/>
      <c r="K28" s="135"/>
    </row>
    <row r="29" spans="1:11" s="1" customFormat="1" ht="33" customHeight="1" x14ac:dyDescent="0.3">
      <c r="A29" s="43" t="s">
        <v>467</v>
      </c>
      <c r="B29" s="62" t="s">
        <v>661</v>
      </c>
      <c r="C29" s="7"/>
      <c r="D29" s="224">
        <v>8.25</v>
      </c>
      <c r="E29" s="182">
        <v>8.25</v>
      </c>
      <c r="F29" s="110">
        <v>8.25</v>
      </c>
      <c r="G29" s="179">
        <f t="shared" si="0"/>
        <v>9.9</v>
      </c>
      <c r="H29" s="7"/>
      <c r="I29" s="87"/>
      <c r="J29" s="148"/>
      <c r="K29" s="135"/>
    </row>
    <row r="30" spans="1:11" s="1" customFormat="1" ht="33" customHeight="1" x14ac:dyDescent="0.3">
      <c r="A30" s="43" t="s">
        <v>463</v>
      </c>
      <c r="B30" s="62" t="s">
        <v>662</v>
      </c>
      <c r="C30" s="7"/>
      <c r="D30" s="224">
        <v>8.25</v>
      </c>
      <c r="E30" s="182">
        <v>8.25</v>
      </c>
      <c r="F30" s="110">
        <v>8.25</v>
      </c>
      <c r="G30" s="179">
        <f t="shared" si="0"/>
        <v>9.9</v>
      </c>
      <c r="H30" s="7"/>
      <c r="I30" s="87"/>
      <c r="J30" s="148"/>
      <c r="K30" s="135"/>
    </row>
    <row r="31" spans="1:11" s="1" customFormat="1" ht="33" customHeight="1" x14ac:dyDescent="0.3">
      <c r="A31" s="43" t="s">
        <v>462</v>
      </c>
      <c r="B31" s="62" t="s">
        <v>663</v>
      </c>
      <c r="C31" s="7"/>
      <c r="D31" s="224">
        <v>8.25</v>
      </c>
      <c r="E31" s="75">
        <v>8.25</v>
      </c>
      <c r="F31" s="110">
        <v>8.25</v>
      </c>
      <c r="G31" s="179">
        <f t="shared" si="0"/>
        <v>9.9</v>
      </c>
      <c r="H31" s="7"/>
      <c r="I31" s="87"/>
      <c r="J31" s="148"/>
      <c r="K31" s="135"/>
    </row>
    <row r="32" spans="1:11" s="5" customFormat="1" ht="33" customHeight="1" x14ac:dyDescent="0.3">
      <c r="A32" s="43" t="s">
        <v>640</v>
      </c>
      <c r="B32" s="62" t="s">
        <v>639</v>
      </c>
      <c r="C32" s="24"/>
      <c r="D32" s="223">
        <v>3.6</v>
      </c>
      <c r="E32" s="78">
        <v>3.54</v>
      </c>
      <c r="F32" s="192"/>
      <c r="G32" s="179">
        <f t="shared" si="0"/>
        <v>4.32</v>
      </c>
      <c r="H32" s="24"/>
      <c r="I32" s="180"/>
      <c r="J32" s="193"/>
      <c r="K32" s="181"/>
    </row>
    <row r="33" spans="1:11" s="1" customFormat="1" ht="33" hidden="1" customHeight="1" x14ac:dyDescent="0.3">
      <c r="A33" s="38" t="s">
        <v>112</v>
      </c>
      <c r="B33" s="13" t="s">
        <v>113</v>
      </c>
      <c r="C33" s="7"/>
      <c r="D33" s="224">
        <v>5.7</v>
      </c>
      <c r="E33" s="75">
        <v>5.7</v>
      </c>
      <c r="F33" s="109">
        <v>5.7</v>
      </c>
      <c r="G33" s="179">
        <f t="shared" si="0"/>
        <v>6.84</v>
      </c>
      <c r="H33" s="24"/>
      <c r="I33" s="180"/>
      <c r="K33" s="135"/>
    </row>
    <row r="34" spans="1:11" s="1" customFormat="1" ht="16.8" hidden="1" customHeight="1" x14ac:dyDescent="0.3">
      <c r="A34" s="38" t="s">
        <v>114</v>
      </c>
      <c r="B34" s="13" t="s">
        <v>115</v>
      </c>
      <c r="C34" s="7"/>
      <c r="D34" s="224">
        <v>4.6500000000000004</v>
      </c>
      <c r="E34" s="75">
        <v>4.6500000000000004</v>
      </c>
      <c r="F34" s="110">
        <v>4.6500000000000004</v>
      </c>
      <c r="G34" s="179">
        <f t="shared" si="0"/>
        <v>5.58</v>
      </c>
      <c r="H34" s="24"/>
      <c r="I34" s="180"/>
      <c r="K34" s="135"/>
    </row>
    <row r="35" spans="1:11" s="1" customFormat="1" ht="30" customHeight="1" x14ac:dyDescent="0.3">
      <c r="A35" s="43"/>
      <c r="B35" s="133" t="s">
        <v>725</v>
      </c>
      <c r="C35" s="24"/>
      <c r="D35" s="224">
        <v>14</v>
      </c>
      <c r="E35" s="78"/>
      <c r="F35" s="173"/>
      <c r="G35" s="179">
        <f t="shared" si="0"/>
        <v>16.8</v>
      </c>
      <c r="H35" s="24"/>
      <c r="I35" s="180"/>
      <c r="K35" s="135"/>
    </row>
    <row r="36" spans="1:11" s="1" customFormat="1" ht="33" customHeight="1" x14ac:dyDescent="0.3">
      <c r="A36" s="38" t="s">
        <v>106</v>
      </c>
      <c r="B36" s="13" t="s">
        <v>107</v>
      </c>
      <c r="C36" s="7"/>
      <c r="D36" s="224">
        <v>210</v>
      </c>
      <c r="E36" s="75">
        <v>210</v>
      </c>
      <c r="F36" s="109">
        <v>210</v>
      </c>
      <c r="G36" s="179">
        <f t="shared" si="0"/>
        <v>252</v>
      </c>
      <c r="H36" s="24"/>
      <c r="I36" s="180"/>
      <c r="K36" s="135"/>
    </row>
    <row r="37" spans="1:11" s="1" customFormat="1" ht="33" hidden="1" customHeight="1" x14ac:dyDescent="0.3">
      <c r="A37" s="38" t="s">
        <v>80</v>
      </c>
      <c r="B37" s="13" t="s">
        <v>612</v>
      </c>
      <c r="C37" s="7"/>
      <c r="D37" s="224">
        <v>22.95</v>
      </c>
      <c r="E37" s="75">
        <v>19.7</v>
      </c>
      <c r="F37" s="109">
        <v>19.7</v>
      </c>
      <c r="G37" s="179">
        <f t="shared" si="0"/>
        <v>27.54</v>
      </c>
      <c r="H37" s="24"/>
      <c r="I37" s="180"/>
      <c r="K37" s="135"/>
    </row>
    <row r="38" spans="1:11" s="1" customFormat="1" ht="33" customHeight="1" x14ac:dyDescent="0.3">
      <c r="A38" s="38" t="s">
        <v>69</v>
      </c>
      <c r="B38" s="13" t="s">
        <v>803</v>
      </c>
      <c r="C38" s="7"/>
      <c r="D38" s="224">
        <v>0.62</v>
      </c>
      <c r="E38" s="75">
        <v>0.62</v>
      </c>
      <c r="F38" s="110">
        <v>0.62</v>
      </c>
      <c r="G38" s="179">
        <f t="shared" si="0"/>
        <v>0.74399999999999999</v>
      </c>
      <c r="H38" s="24"/>
      <c r="I38" s="180"/>
      <c r="K38" s="135"/>
    </row>
    <row r="39" spans="1:11" s="5" customFormat="1" ht="30" customHeight="1" x14ac:dyDescent="0.3">
      <c r="A39" s="43" t="s">
        <v>608</v>
      </c>
      <c r="B39" s="133" t="s">
        <v>753</v>
      </c>
      <c r="C39" s="24"/>
      <c r="D39" s="224">
        <v>11.6</v>
      </c>
      <c r="E39" s="78">
        <f>1.13*10</f>
        <v>11.299999999999999</v>
      </c>
      <c r="F39" s="117"/>
      <c r="G39" s="179">
        <f t="shared" si="0"/>
        <v>13.92</v>
      </c>
      <c r="H39" s="24"/>
      <c r="I39" s="180"/>
      <c r="K39" s="135"/>
    </row>
    <row r="40" spans="1:11" s="5" customFormat="1" ht="30" customHeight="1" x14ac:dyDescent="0.3">
      <c r="A40" s="43"/>
      <c r="B40" s="133" t="s">
        <v>836</v>
      </c>
      <c r="C40" s="24"/>
      <c r="D40" s="224">
        <v>14.6</v>
      </c>
      <c r="E40" s="78"/>
      <c r="F40" s="190"/>
      <c r="G40" s="179">
        <f t="shared" si="0"/>
        <v>17.52</v>
      </c>
      <c r="H40" s="24"/>
      <c r="I40" s="180"/>
      <c r="K40" s="181"/>
    </row>
    <row r="41" spans="1:11" s="1" customFormat="1" ht="33" customHeight="1" x14ac:dyDescent="0.3">
      <c r="A41" s="43" t="s">
        <v>458</v>
      </c>
      <c r="B41" s="22" t="s">
        <v>650</v>
      </c>
      <c r="C41" s="7"/>
      <c r="D41" s="224">
        <v>27.9</v>
      </c>
      <c r="E41" s="75">
        <f>2.79*10</f>
        <v>27.9</v>
      </c>
      <c r="F41" s="110">
        <v>27.9</v>
      </c>
      <c r="G41" s="179">
        <f t="shared" si="0"/>
        <v>33.479999999999997</v>
      </c>
      <c r="H41" s="24"/>
      <c r="I41" s="180"/>
      <c r="J41" s="149"/>
      <c r="K41" s="135"/>
    </row>
    <row r="42" spans="1:11" s="1" customFormat="1" ht="33" customHeight="1" x14ac:dyDescent="0.3">
      <c r="A42" s="43" t="s">
        <v>459</v>
      </c>
      <c r="B42" s="22" t="s">
        <v>754</v>
      </c>
      <c r="C42" s="7"/>
      <c r="D42" s="224">
        <v>7.4</v>
      </c>
      <c r="E42" s="75">
        <f>0.72*10</f>
        <v>7.1999999999999993</v>
      </c>
      <c r="F42" s="110">
        <v>7.2</v>
      </c>
      <c r="G42" s="179">
        <f t="shared" si="0"/>
        <v>8.8800000000000008</v>
      </c>
      <c r="H42" s="7"/>
      <c r="I42" s="87"/>
      <c r="J42" s="148"/>
      <c r="K42" s="135"/>
    </row>
    <row r="43" spans="1:11" s="1" customFormat="1" ht="33" customHeight="1" x14ac:dyDescent="0.3">
      <c r="A43" s="43"/>
      <c r="B43" s="62" t="s">
        <v>755</v>
      </c>
      <c r="C43" s="24"/>
      <c r="D43" s="223">
        <v>544</v>
      </c>
      <c r="E43" s="78"/>
      <c r="F43" s="168">
        <v>7.2</v>
      </c>
      <c r="G43" s="179">
        <f t="shared" si="0"/>
        <v>652.79999999999995</v>
      </c>
      <c r="H43" s="24"/>
      <c r="I43" s="180"/>
      <c r="J43" s="148"/>
      <c r="K43" s="135"/>
    </row>
    <row r="44" spans="1:11" s="1" customFormat="1" ht="33" customHeight="1" x14ac:dyDescent="0.3">
      <c r="A44" s="43" t="s">
        <v>460</v>
      </c>
      <c r="B44" s="22" t="s">
        <v>652</v>
      </c>
      <c r="C44" s="7"/>
      <c r="D44" s="224">
        <v>6.8</v>
      </c>
      <c r="E44" s="75">
        <f>0.68*10</f>
        <v>6.8000000000000007</v>
      </c>
      <c r="F44" s="110">
        <v>6.8</v>
      </c>
      <c r="G44" s="179">
        <f t="shared" si="0"/>
        <v>8.16</v>
      </c>
      <c r="H44" s="7"/>
      <c r="I44" s="87"/>
      <c r="J44" s="148"/>
      <c r="K44" s="135"/>
    </row>
    <row r="45" spans="1:11" s="1" customFormat="1" ht="33" customHeight="1" x14ac:dyDescent="0.3">
      <c r="A45" s="43"/>
      <c r="B45" s="62" t="s">
        <v>833</v>
      </c>
      <c r="C45" s="24"/>
      <c r="D45" s="223">
        <f>1.14*10</f>
        <v>11.399999999999999</v>
      </c>
      <c r="E45" s="75"/>
      <c r="F45" s="110"/>
      <c r="G45" s="179">
        <f t="shared" si="0"/>
        <v>13.679999999999998</v>
      </c>
      <c r="H45" s="7"/>
      <c r="I45" s="87"/>
      <c r="J45" s="148"/>
      <c r="K45" s="135"/>
    </row>
    <row r="46" spans="1:11" s="1" customFormat="1" ht="33" customHeight="1" x14ac:dyDescent="0.3">
      <c r="A46" s="43" t="s">
        <v>583</v>
      </c>
      <c r="B46" s="62" t="s">
        <v>837</v>
      </c>
      <c r="C46" s="24"/>
      <c r="D46" s="223">
        <v>8.1999999999999993</v>
      </c>
      <c r="E46" s="75">
        <f>0.8*10</f>
        <v>8</v>
      </c>
      <c r="F46" s="110">
        <v>0.72</v>
      </c>
      <c r="G46" s="179">
        <f t="shared" si="0"/>
        <v>9.84</v>
      </c>
      <c r="H46" s="7"/>
      <c r="I46" s="87"/>
      <c r="J46" s="148"/>
      <c r="K46" s="135"/>
    </row>
    <row r="47" spans="1:11" s="1" customFormat="1" ht="33" customHeight="1" x14ac:dyDescent="0.3">
      <c r="A47" s="43" t="s">
        <v>461</v>
      </c>
      <c r="B47" s="22" t="s">
        <v>651</v>
      </c>
      <c r="C47" s="7"/>
      <c r="D47" s="224">
        <v>20.52</v>
      </c>
      <c r="E47" s="75">
        <f>2.28*9</f>
        <v>20.52</v>
      </c>
      <c r="F47" s="110">
        <v>22.8</v>
      </c>
      <c r="G47" s="179">
        <f t="shared" si="0"/>
        <v>24.623999999999999</v>
      </c>
      <c r="H47" s="7"/>
      <c r="I47" s="87"/>
      <c r="J47" s="148"/>
      <c r="K47" s="135"/>
    </row>
    <row r="48" spans="1:11" s="1" customFormat="1" ht="33" customHeight="1" x14ac:dyDescent="0.3">
      <c r="A48" s="43" t="s">
        <v>457</v>
      </c>
      <c r="B48" s="22" t="s">
        <v>756</v>
      </c>
      <c r="C48" s="7"/>
      <c r="D48" s="224">
        <v>7.2</v>
      </c>
      <c r="E48" s="75">
        <f>0.7*10</f>
        <v>7</v>
      </c>
      <c r="F48" s="109">
        <v>7</v>
      </c>
      <c r="G48" s="179">
        <f t="shared" si="0"/>
        <v>8.64</v>
      </c>
      <c r="H48" s="7"/>
      <c r="I48" s="87"/>
      <c r="J48" s="147"/>
      <c r="K48" s="135"/>
    </row>
    <row r="49" spans="1:11" s="1" customFormat="1" ht="33" customHeight="1" x14ac:dyDescent="0.3">
      <c r="A49" s="43"/>
      <c r="B49" s="62" t="s">
        <v>757</v>
      </c>
      <c r="C49" s="24"/>
      <c r="D49" s="223">
        <v>1005</v>
      </c>
      <c r="E49" s="78"/>
      <c r="F49" s="168">
        <v>7.2</v>
      </c>
      <c r="G49" s="179">
        <f t="shared" si="0"/>
        <v>1206</v>
      </c>
      <c r="H49" s="24"/>
      <c r="I49" s="180"/>
      <c r="J49" s="148"/>
      <c r="K49" s="135"/>
    </row>
    <row r="50" spans="1:11" s="1" customFormat="1" ht="33" customHeight="1" x14ac:dyDescent="0.3">
      <c r="A50" s="43" t="s">
        <v>456</v>
      </c>
      <c r="B50" s="22" t="s">
        <v>653</v>
      </c>
      <c r="C50" s="7"/>
      <c r="D50" s="224">
        <v>6.7</v>
      </c>
      <c r="E50" s="75">
        <f>0.67*10</f>
        <v>6.7</v>
      </c>
      <c r="F50" s="110">
        <v>6.7</v>
      </c>
      <c r="G50" s="179">
        <f t="shared" si="0"/>
        <v>8.0400000000000009</v>
      </c>
      <c r="H50" s="7"/>
      <c r="I50" s="87"/>
      <c r="J50" s="148"/>
      <c r="K50" s="135"/>
    </row>
    <row r="51" spans="1:11" s="1" customFormat="1" ht="33" customHeight="1" x14ac:dyDescent="0.3">
      <c r="A51" s="38" t="s">
        <v>28</v>
      </c>
      <c r="B51" s="13" t="s">
        <v>758</v>
      </c>
      <c r="C51" s="7"/>
      <c r="D51" s="224">
        <v>59.4</v>
      </c>
      <c r="E51" s="75">
        <v>1.85</v>
      </c>
      <c r="F51" s="110">
        <v>1.85</v>
      </c>
      <c r="G51" s="179">
        <f t="shared" si="0"/>
        <v>71.28</v>
      </c>
      <c r="H51" s="7"/>
      <c r="I51" s="87"/>
      <c r="K51" s="135"/>
    </row>
    <row r="52" spans="1:11" s="5" customFormat="1" ht="30" customHeight="1" x14ac:dyDescent="0.3">
      <c r="A52" s="43" t="s">
        <v>609</v>
      </c>
      <c r="B52" s="133" t="s">
        <v>604</v>
      </c>
      <c r="C52" s="24"/>
      <c r="D52" s="224">
        <v>1.05</v>
      </c>
      <c r="E52" s="78">
        <v>1.05</v>
      </c>
      <c r="F52" s="117"/>
      <c r="G52" s="179">
        <f t="shared" si="0"/>
        <v>1.26</v>
      </c>
      <c r="H52" s="7"/>
      <c r="I52" s="87"/>
      <c r="K52" s="135"/>
    </row>
    <row r="53" spans="1:11" s="5" customFormat="1" ht="30" customHeight="1" x14ac:dyDescent="0.35">
      <c r="A53" s="43"/>
      <c r="B53" s="133" t="s">
        <v>799</v>
      </c>
      <c r="C53" s="24"/>
      <c r="D53" s="224">
        <v>32.380000000000003</v>
      </c>
      <c r="E53" s="78"/>
      <c r="F53" s="117"/>
      <c r="G53" s="86">
        <f>(D53+(D53*5.5)/100)</f>
        <v>34.160900000000005</v>
      </c>
      <c r="H53" s="134"/>
      <c r="I53" s="87"/>
      <c r="K53" s="135"/>
    </row>
    <row r="54" spans="1:11" s="1" customFormat="1" ht="44.4" customHeight="1" x14ac:dyDescent="0.3">
      <c r="A54" s="38" t="s">
        <v>72</v>
      </c>
      <c r="B54" s="13" t="s">
        <v>798</v>
      </c>
      <c r="C54" s="25"/>
      <c r="D54" s="224">
        <v>17.100000000000001</v>
      </c>
      <c r="E54" s="75">
        <v>17.100000000000001</v>
      </c>
      <c r="F54" s="109">
        <v>17.100000000000001</v>
      </c>
      <c r="G54" s="86">
        <f t="shared" ref="G54:G56" si="1">(D54+(D54*5.5)/100)</f>
        <v>18.040500000000002</v>
      </c>
      <c r="H54" s="7"/>
      <c r="I54" s="87"/>
      <c r="K54" s="135"/>
    </row>
    <row r="55" spans="1:11" s="1" customFormat="1" ht="45" hidden="1" customHeight="1" x14ac:dyDescent="0.3">
      <c r="A55" s="43" t="s">
        <v>649</v>
      </c>
      <c r="B55" s="18" t="s">
        <v>731</v>
      </c>
      <c r="C55" s="25"/>
      <c r="D55" s="224">
        <v>13.63</v>
      </c>
      <c r="E55" s="75">
        <v>13.63</v>
      </c>
      <c r="F55" s="109"/>
      <c r="G55" s="86">
        <f t="shared" si="1"/>
        <v>14.379650000000002</v>
      </c>
      <c r="H55" s="7"/>
      <c r="I55" s="87"/>
      <c r="K55" s="135"/>
    </row>
    <row r="56" spans="1:11" s="5" customFormat="1" ht="38.4" customHeight="1" x14ac:dyDescent="0.35">
      <c r="A56" s="43"/>
      <c r="B56" s="133" t="s">
        <v>804</v>
      </c>
      <c r="C56" s="24"/>
      <c r="D56" s="224">
        <v>26.25</v>
      </c>
      <c r="E56" s="78"/>
      <c r="F56" s="117"/>
      <c r="G56" s="86">
        <f t="shared" si="1"/>
        <v>27.693750000000001</v>
      </c>
      <c r="H56" s="134"/>
      <c r="I56" s="87"/>
      <c r="K56" s="135"/>
    </row>
    <row r="57" spans="1:11" s="1" customFormat="1" ht="33" customHeight="1" x14ac:dyDescent="0.3">
      <c r="A57" s="38" t="s">
        <v>83</v>
      </c>
      <c r="B57" s="13" t="s">
        <v>759</v>
      </c>
      <c r="C57" s="7"/>
      <c r="D57" s="224">
        <v>1.9</v>
      </c>
      <c r="E57" s="75">
        <v>1.9</v>
      </c>
      <c r="F57" s="109">
        <v>1.9</v>
      </c>
      <c r="G57" s="86">
        <f>(D57+(D57*20)/100)</f>
        <v>2.2799999999999998</v>
      </c>
      <c r="H57" s="7"/>
      <c r="I57" s="87"/>
      <c r="K57" s="135"/>
    </row>
    <row r="58" spans="1:11" s="1" customFormat="1" ht="33" customHeight="1" x14ac:dyDescent="0.3">
      <c r="A58" s="38" t="s">
        <v>323</v>
      </c>
      <c r="B58" s="13" t="s">
        <v>324</v>
      </c>
      <c r="C58" s="7"/>
      <c r="D58" s="224">
        <v>220</v>
      </c>
      <c r="E58" s="75">
        <v>220</v>
      </c>
      <c r="F58" s="109">
        <v>220</v>
      </c>
      <c r="G58" s="86">
        <f>(D58+(D58 *20)/100)</f>
        <v>264</v>
      </c>
      <c r="H58" s="7"/>
      <c r="I58" s="87"/>
      <c r="K58" s="135"/>
    </row>
    <row r="59" spans="1:11" s="1" customFormat="1" ht="33" hidden="1" customHeight="1" x14ac:dyDescent="0.3">
      <c r="A59" s="38" t="s">
        <v>95</v>
      </c>
      <c r="B59" s="13" t="s">
        <v>96</v>
      </c>
      <c r="C59" s="7"/>
      <c r="D59" s="224">
        <v>1.03</v>
      </c>
      <c r="E59" s="75">
        <v>1.03</v>
      </c>
      <c r="F59" s="110">
        <v>1.03</v>
      </c>
      <c r="G59" s="86">
        <f t="shared" ref="G59:G61" si="2">(E59+(E59 *20)/100)</f>
        <v>1.236</v>
      </c>
      <c r="H59" s="7"/>
      <c r="I59" s="87"/>
      <c r="K59" s="135"/>
    </row>
    <row r="60" spans="1:11" s="1" customFormat="1" ht="33" hidden="1" customHeight="1" x14ac:dyDescent="0.3">
      <c r="A60" s="38" t="s">
        <v>93</v>
      </c>
      <c r="B60" s="13" t="s">
        <v>94</v>
      </c>
      <c r="C60" s="7"/>
      <c r="D60" s="224">
        <v>1.75</v>
      </c>
      <c r="E60" s="75">
        <v>1.75</v>
      </c>
      <c r="F60" s="110">
        <v>1.75</v>
      </c>
      <c r="G60" s="86">
        <f t="shared" si="2"/>
        <v>2.1</v>
      </c>
      <c r="H60" s="7"/>
      <c r="I60" s="87"/>
      <c r="K60" s="135"/>
    </row>
    <row r="61" spans="1:11" s="1" customFormat="1" ht="33" hidden="1" customHeight="1" x14ac:dyDescent="0.3">
      <c r="A61" s="38" t="s">
        <v>97</v>
      </c>
      <c r="B61" s="13" t="s">
        <v>316</v>
      </c>
      <c r="C61" s="7"/>
      <c r="D61" s="224">
        <v>11.5</v>
      </c>
      <c r="E61" s="75">
        <v>11.5</v>
      </c>
      <c r="F61" s="109">
        <v>11.5</v>
      </c>
      <c r="G61" s="86">
        <f t="shared" si="2"/>
        <v>13.8</v>
      </c>
      <c r="H61" s="7"/>
      <c r="I61" s="87"/>
      <c r="K61" s="135"/>
    </row>
    <row r="62" spans="1:11" s="1" customFormat="1" ht="37.200000000000003" customHeight="1" x14ac:dyDescent="0.3">
      <c r="A62" s="38" t="s">
        <v>103</v>
      </c>
      <c r="B62" s="14" t="s">
        <v>760</v>
      </c>
      <c r="C62" s="7"/>
      <c r="D62" s="224">
        <v>18.75</v>
      </c>
      <c r="E62" s="75">
        <f>3.75*5</f>
        <v>18.75</v>
      </c>
      <c r="F62" s="110">
        <v>3.75</v>
      </c>
      <c r="G62" s="86">
        <f>(D62+(D62 *20)/100)</f>
        <v>22.5</v>
      </c>
      <c r="H62" s="7"/>
      <c r="I62" s="87"/>
      <c r="K62" s="135"/>
    </row>
    <row r="63" spans="1:11" s="1" customFormat="1" ht="32.25" customHeight="1" x14ac:dyDescent="0.3">
      <c r="A63" s="15"/>
      <c r="B63" s="72" t="s">
        <v>322</v>
      </c>
      <c r="C63" s="52"/>
      <c r="D63" s="52"/>
      <c r="E63" s="153"/>
      <c r="F63" s="142"/>
      <c r="G63" s="142"/>
      <c r="H63" s="142"/>
      <c r="I63" s="142"/>
      <c r="K63" s="135"/>
    </row>
    <row r="64" spans="1:11" s="1" customFormat="1" ht="30" customHeight="1" x14ac:dyDescent="0.3">
      <c r="A64" s="41" t="s">
        <v>154</v>
      </c>
      <c r="B64" s="17" t="s">
        <v>519</v>
      </c>
      <c r="C64" s="16"/>
      <c r="D64" s="224">
        <v>12.3</v>
      </c>
      <c r="E64" s="76">
        <v>11.85</v>
      </c>
      <c r="F64" s="111">
        <v>11.85</v>
      </c>
      <c r="G64" s="90">
        <f>(D64+(D64 *20)/100)</f>
        <v>14.760000000000002</v>
      </c>
      <c r="H64" s="7"/>
      <c r="I64" s="87"/>
      <c r="K64" s="135"/>
    </row>
    <row r="65" spans="1:11" s="1" customFormat="1" ht="30" customHeight="1" x14ac:dyDescent="0.3">
      <c r="A65" s="41" t="s">
        <v>155</v>
      </c>
      <c r="B65" s="17" t="s">
        <v>520</v>
      </c>
      <c r="C65" s="16"/>
      <c r="D65" s="224">
        <v>12.3</v>
      </c>
      <c r="E65" s="76">
        <v>11.85</v>
      </c>
      <c r="F65" s="111">
        <v>11.85</v>
      </c>
      <c r="G65" s="90">
        <f t="shared" ref="G65:G68" si="3">(D65+(D65 *20)/100)</f>
        <v>14.760000000000002</v>
      </c>
      <c r="H65" s="7"/>
      <c r="I65" s="87"/>
      <c r="K65" s="135"/>
    </row>
    <row r="66" spans="1:11" s="1" customFormat="1" ht="30" customHeight="1" x14ac:dyDescent="0.3">
      <c r="A66" s="41" t="s">
        <v>156</v>
      </c>
      <c r="B66" s="17" t="s">
        <v>571</v>
      </c>
      <c r="C66" s="16"/>
      <c r="D66" s="224">
        <v>12.3</v>
      </c>
      <c r="E66" s="76">
        <v>11.85</v>
      </c>
      <c r="F66" s="111">
        <v>11.85</v>
      </c>
      <c r="G66" s="90">
        <f t="shared" si="3"/>
        <v>14.760000000000002</v>
      </c>
      <c r="H66" s="16"/>
      <c r="I66" s="91"/>
      <c r="K66" s="135"/>
    </row>
    <row r="67" spans="1:11" s="1" customFormat="1" ht="30" customHeight="1" x14ac:dyDescent="0.3">
      <c r="A67" s="41" t="s">
        <v>362</v>
      </c>
      <c r="B67" s="17" t="s">
        <v>664</v>
      </c>
      <c r="C67" s="16"/>
      <c r="D67" s="224">
        <v>12.3</v>
      </c>
      <c r="E67" s="76">
        <v>11.85</v>
      </c>
      <c r="F67" s="111">
        <v>11.85</v>
      </c>
      <c r="G67" s="90">
        <f t="shared" si="3"/>
        <v>14.760000000000002</v>
      </c>
      <c r="H67" s="16"/>
      <c r="I67" s="91"/>
      <c r="K67" s="135"/>
    </row>
    <row r="68" spans="1:11" s="1" customFormat="1" ht="30" customHeight="1" x14ac:dyDescent="0.3">
      <c r="A68" s="41" t="s">
        <v>363</v>
      </c>
      <c r="B68" s="17" t="s">
        <v>657</v>
      </c>
      <c r="C68" s="16"/>
      <c r="D68" s="224">
        <v>12.3</v>
      </c>
      <c r="E68" s="76">
        <v>11.85</v>
      </c>
      <c r="F68" s="111">
        <v>11.85</v>
      </c>
      <c r="G68" s="90">
        <f t="shared" si="3"/>
        <v>14.760000000000002</v>
      </c>
      <c r="H68" s="16"/>
      <c r="I68" s="91"/>
      <c r="K68" s="135"/>
    </row>
    <row r="69" spans="1:11" s="1" customFormat="1" ht="42" customHeight="1" x14ac:dyDescent="0.3">
      <c r="A69" s="52"/>
      <c r="B69" s="15" t="s">
        <v>849</v>
      </c>
      <c r="C69" s="52"/>
      <c r="D69" s="52"/>
      <c r="E69" s="153"/>
      <c r="F69" s="142"/>
      <c r="G69" s="142"/>
      <c r="H69" s="142"/>
      <c r="I69" s="142"/>
      <c r="K69" s="135"/>
    </row>
    <row r="70" spans="1:11" s="1" customFormat="1" ht="30" customHeight="1" x14ac:dyDescent="0.3">
      <c r="A70" s="136" t="s">
        <v>157</v>
      </c>
      <c r="B70" s="59" t="s">
        <v>158</v>
      </c>
      <c r="C70" s="221"/>
      <c r="D70" s="224">
        <v>1.8</v>
      </c>
      <c r="E70" s="189">
        <v>1.8</v>
      </c>
      <c r="F70" s="112">
        <v>1.8</v>
      </c>
      <c r="G70" s="90">
        <f>(D70+(D70 *20)/100)</f>
        <v>2.16</v>
      </c>
      <c r="H70" s="16"/>
      <c r="I70" s="91"/>
      <c r="K70" s="135"/>
    </row>
    <row r="71" spans="1:11" s="1" customFormat="1" ht="30" customHeight="1" x14ac:dyDescent="0.3">
      <c r="A71" s="136" t="s">
        <v>159</v>
      </c>
      <c r="B71" s="59" t="s">
        <v>160</v>
      </c>
      <c r="C71" s="221"/>
      <c r="D71" s="224">
        <v>1.8</v>
      </c>
      <c r="E71" s="189">
        <v>1.8</v>
      </c>
      <c r="F71" s="112">
        <v>1.8</v>
      </c>
      <c r="G71" s="90">
        <f t="shared" ref="G71:G74" si="4">(D71+(D71 *20)/100)</f>
        <v>2.16</v>
      </c>
      <c r="H71" s="88"/>
      <c r="I71" s="89"/>
      <c r="K71" s="135"/>
    </row>
    <row r="72" spans="1:11" s="1" customFormat="1" ht="30" customHeight="1" x14ac:dyDescent="0.3">
      <c r="A72" s="136" t="s">
        <v>161</v>
      </c>
      <c r="B72" s="59" t="s">
        <v>310</v>
      </c>
      <c r="C72" s="221"/>
      <c r="D72" s="224">
        <v>1.8</v>
      </c>
      <c r="E72" s="189">
        <v>1.8</v>
      </c>
      <c r="F72" s="112">
        <v>1.8</v>
      </c>
      <c r="G72" s="90">
        <f t="shared" si="4"/>
        <v>2.16</v>
      </c>
      <c r="H72" s="16"/>
      <c r="I72" s="91"/>
      <c r="K72" s="135"/>
    </row>
    <row r="73" spans="1:11" s="1" customFormat="1" ht="30" customHeight="1" x14ac:dyDescent="0.3">
      <c r="A73" s="136"/>
      <c r="B73" s="59" t="s">
        <v>732</v>
      </c>
      <c r="C73" s="221"/>
      <c r="D73" s="224">
        <v>1.8</v>
      </c>
      <c r="E73" s="189">
        <v>1.8</v>
      </c>
      <c r="F73" s="112"/>
      <c r="G73" s="90">
        <f t="shared" si="4"/>
        <v>2.16</v>
      </c>
      <c r="H73" s="16"/>
      <c r="I73" s="91"/>
      <c r="K73" s="135"/>
    </row>
    <row r="74" spans="1:11" s="1" customFormat="1" ht="30" customHeight="1" x14ac:dyDescent="0.3">
      <c r="A74" s="136" t="s">
        <v>279</v>
      </c>
      <c r="B74" s="59" t="s">
        <v>365</v>
      </c>
      <c r="C74" s="221"/>
      <c r="D74" s="224">
        <v>1.8</v>
      </c>
      <c r="E74" s="189">
        <v>1.8</v>
      </c>
      <c r="F74" s="112">
        <v>1.8</v>
      </c>
      <c r="G74" s="90">
        <f t="shared" si="4"/>
        <v>2.16</v>
      </c>
      <c r="H74" s="16"/>
      <c r="I74" s="91"/>
      <c r="K74" s="135"/>
    </row>
    <row r="75" spans="1:11" s="1" customFormat="1" ht="8.4" customHeight="1" x14ac:dyDescent="0.3">
      <c r="A75" s="53"/>
      <c r="B75" s="54"/>
      <c r="C75" s="55"/>
      <c r="D75" s="52"/>
      <c r="E75" s="154"/>
      <c r="F75" s="143"/>
      <c r="G75" s="143"/>
      <c r="H75" s="143"/>
      <c r="I75" s="143"/>
      <c r="K75" s="135"/>
    </row>
    <row r="76" spans="1:11" s="1" customFormat="1" ht="30" customHeight="1" x14ac:dyDescent="0.3">
      <c r="A76" s="38" t="s">
        <v>162</v>
      </c>
      <c r="B76" s="59" t="s">
        <v>364</v>
      </c>
      <c r="C76" s="16"/>
      <c r="D76" s="224">
        <v>242</v>
      </c>
      <c r="E76" s="76">
        <v>242</v>
      </c>
      <c r="F76" s="113">
        <v>242</v>
      </c>
      <c r="G76" s="90">
        <f>(D76+(D76 *20)/100)</f>
        <v>290.39999999999998</v>
      </c>
      <c r="H76" s="7"/>
      <c r="I76" s="87"/>
      <c r="K76" s="135"/>
    </row>
    <row r="77" spans="1:11" s="1" customFormat="1" ht="30" customHeight="1" x14ac:dyDescent="0.3">
      <c r="A77" s="38" t="s">
        <v>455</v>
      </c>
      <c r="B77" s="59" t="s">
        <v>333</v>
      </c>
      <c r="C77" s="16"/>
      <c r="D77" s="224">
        <v>392</v>
      </c>
      <c r="E77" s="76">
        <v>392</v>
      </c>
      <c r="F77" s="113">
        <v>392</v>
      </c>
      <c r="G77" s="90">
        <f>(D77+(D77 *20)/100)</f>
        <v>470.4</v>
      </c>
      <c r="H77" s="7"/>
      <c r="I77" s="87"/>
      <c r="K77" s="135"/>
    </row>
    <row r="78" spans="1:11" s="1" customFormat="1" ht="30" customHeight="1" x14ac:dyDescent="0.3">
      <c r="A78" s="38" t="s">
        <v>454</v>
      </c>
      <c r="B78" s="59" t="s">
        <v>334</v>
      </c>
      <c r="C78" s="16"/>
      <c r="D78" s="224">
        <v>355</v>
      </c>
      <c r="E78" s="76">
        <v>355</v>
      </c>
      <c r="F78" s="113">
        <v>355</v>
      </c>
      <c r="G78" s="90">
        <f t="shared" ref="G78:G141" si="5">(D78+(D78 *20)/100)</f>
        <v>426</v>
      </c>
      <c r="H78" s="7"/>
      <c r="I78" s="87"/>
      <c r="K78" s="135"/>
    </row>
    <row r="79" spans="1:11" s="1" customFormat="1" ht="33" customHeight="1" x14ac:dyDescent="0.3">
      <c r="A79" s="38" t="s">
        <v>592</v>
      </c>
      <c r="B79" s="13" t="s">
        <v>761</v>
      </c>
      <c r="C79" s="7"/>
      <c r="D79" s="224">
        <v>1.9</v>
      </c>
      <c r="E79" s="75">
        <v>1.9</v>
      </c>
      <c r="F79" s="113">
        <v>1.9</v>
      </c>
      <c r="G79" s="90">
        <f t="shared" si="5"/>
        <v>2.2799999999999998</v>
      </c>
      <c r="H79" s="7"/>
      <c r="I79" s="87"/>
      <c r="K79" s="135"/>
    </row>
    <row r="80" spans="1:11" s="1" customFormat="1" ht="33" customHeight="1" x14ac:dyDescent="0.3">
      <c r="A80" s="38" t="s">
        <v>123</v>
      </c>
      <c r="B80" s="18" t="s">
        <v>366</v>
      </c>
      <c r="C80" s="19"/>
      <c r="D80" s="224">
        <v>17</v>
      </c>
      <c r="E80" s="75">
        <v>17</v>
      </c>
      <c r="F80" s="113">
        <v>17</v>
      </c>
      <c r="G80" s="90">
        <f t="shared" si="5"/>
        <v>20.399999999999999</v>
      </c>
      <c r="H80" s="7"/>
      <c r="I80" s="87"/>
      <c r="K80" s="135"/>
    </row>
    <row r="81" spans="1:11" s="6" customFormat="1" ht="33" hidden="1" customHeight="1" x14ac:dyDescent="0.3">
      <c r="A81" s="38" t="s">
        <v>121</v>
      </c>
      <c r="B81" s="13" t="s">
        <v>122</v>
      </c>
      <c r="C81" s="7"/>
      <c r="D81" s="224">
        <v>4.3499999999999996</v>
      </c>
      <c r="E81" s="75">
        <v>4.3499999999999996</v>
      </c>
      <c r="F81" s="113">
        <v>4.3499999999999996</v>
      </c>
      <c r="G81" s="90">
        <f t="shared" si="5"/>
        <v>5.22</v>
      </c>
      <c r="H81" s="7"/>
      <c r="I81" s="87"/>
      <c r="K81" s="135"/>
    </row>
    <row r="82" spans="1:11" s="6" customFormat="1" ht="33" customHeight="1" x14ac:dyDescent="0.3">
      <c r="A82" s="38" t="s">
        <v>367</v>
      </c>
      <c r="B82" s="13" t="s">
        <v>853</v>
      </c>
      <c r="C82" s="7"/>
      <c r="D82" s="224">
        <v>6.65</v>
      </c>
      <c r="E82" s="75">
        <v>6.35</v>
      </c>
      <c r="F82" s="113">
        <v>6.35</v>
      </c>
      <c r="G82" s="90">
        <f t="shared" si="5"/>
        <v>7.98</v>
      </c>
      <c r="H82" s="7"/>
      <c r="I82" s="87"/>
      <c r="K82" s="135"/>
    </row>
    <row r="83" spans="1:11" s="1" customFormat="1" ht="33" customHeight="1" x14ac:dyDescent="0.3">
      <c r="A83" s="38" t="s">
        <v>24</v>
      </c>
      <c r="B83" s="13" t="s">
        <v>762</v>
      </c>
      <c r="C83" s="7"/>
      <c r="D83" s="224">
        <v>16.8</v>
      </c>
      <c r="E83" s="75">
        <v>16.399999999999999</v>
      </c>
      <c r="F83" s="113">
        <v>16.399999999999999</v>
      </c>
      <c r="G83" s="90">
        <f t="shared" si="5"/>
        <v>20.16</v>
      </c>
      <c r="H83" s="7"/>
      <c r="I83" s="87"/>
      <c r="K83" s="135"/>
    </row>
    <row r="84" spans="1:11" s="1" customFormat="1" ht="33" customHeight="1" x14ac:dyDescent="0.3">
      <c r="A84" s="38" t="s">
        <v>23</v>
      </c>
      <c r="B84" s="13" t="s">
        <v>805</v>
      </c>
      <c r="C84" s="7"/>
      <c r="D84" s="224">
        <f>18.58*3</f>
        <v>55.739999999999995</v>
      </c>
      <c r="E84" s="75">
        <v>17.7</v>
      </c>
      <c r="F84" s="113">
        <v>17.7</v>
      </c>
      <c r="G84" s="90">
        <f t="shared" si="5"/>
        <v>66.887999999999991</v>
      </c>
      <c r="H84" s="7"/>
      <c r="I84" s="87"/>
      <c r="K84" s="135"/>
    </row>
    <row r="85" spans="1:11" s="1" customFormat="1" ht="33" customHeight="1" x14ac:dyDescent="0.3">
      <c r="A85" s="38" t="s">
        <v>228</v>
      </c>
      <c r="B85" s="13" t="s">
        <v>806</v>
      </c>
      <c r="C85" s="7"/>
      <c r="D85" s="224">
        <v>21.8</v>
      </c>
      <c r="E85" s="75">
        <v>20.25</v>
      </c>
      <c r="F85" s="113">
        <v>20.25</v>
      </c>
      <c r="G85" s="90">
        <f t="shared" si="5"/>
        <v>26.16</v>
      </c>
      <c r="H85" s="7"/>
      <c r="I85" s="87"/>
      <c r="K85" s="135"/>
    </row>
    <row r="86" spans="1:11" s="1" customFormat="1" ht="33" customHeight="1" x14ac:dyDescent="0.3">
      <c r="A86" s="38" t="s">
        <v>453</v>
      </c>
      <c r="B86" s="13" t="s">
        <v>763</v>
      </c>
      <c r="C86" s="7"/>
      <c r="D86" s="224">
        <v>18.7</v>
      </c>
      <c r="E86" s="75">
        <v>18.7</v>
      </c>
      <c r="F86" s="113">
        <v>17.899999999999999</v>
      </c>
      <c r="G86" s="90">
        <f t="shared" si="5"/>
        <v>22.439999999999998</v>
      </c>
      <c r="H86" s="7"/>
      <c r="I86" s="87"/>
      <c r="K86" s="135"/>
    </row>
    <row r="87" spans="1:11" s="1" customFormat="1" ht="33" customHeight="1" x14ac:dyDescent="0.3">
      <c r="A87" s="38" t="s">
        <v>25</v>
      </c>
      <c r="B87" s="13" t="s">
        <v>807</v>
      </c>
      <c r="C87" s="7"/>
      <c r="D87" s="224">
        <v>19.95</v>
      </c>
      <c r="E87" s="75">
        <v>19</v>
      </c>
      <c r="F87" s="113">
        <v>19</v>
      </c>
      <c r="G87" s="90">
        <f t="shared" si="5"/>
        <v>23.939999999999998</v>
      </c>
      <c r="H87" s="7"/>
      <c r="I87" s="87"/>
      <c r="K87" s="135"/>
    </row>
    <row r="88" spans="1:11" s="1" customFormat="1" ht="33" hidden="1" customHeight="1" x14ac:dyDescent="0.3">
      <c r="A88" s="38" t="s">
        <v>145</v>
      </c>
      <c r="B88" s="13" t="s">
        <v>297</v>
      </c>
      <c r="C88" s="7"/>
      <c r="D88" s="224">
        <v>84</v>
      </c>
      <c r="E88" s="75">
        <v>84</v>
      </c>
      <c r="F88" s="113">
        <v>84</v>
      </c>
      <c r="G88" s="90">
        <f t="shared" si="5"/>
        <v>100.8</v>
      </c>
      <c r="H88" s="7"/>
      <c r="I88" s="87"/>
      <c r="K88" s="135"/>
    </row>
    <row r="89" spans="1:11" s="1" customFormat="1" ht="33" hidden="1" customHeight="1" x14ac:dyDescent="0.3">
      <c r="A89" s="38" t="s">
        <v>144</v>
      </c>
      <c r="B89" s="13" t="s">
        <v>296</v>
      </c>
      <c r="C89" s="7"/>
      <c r="D89" s="224">
        <v>139.5</v>
      </c>
      <c r="E89" s="75">
        <v>139.5</v>
      </c>
      <c r="F89" s="113">
        <v>139.5</v>
      </c>
      <c r="G89" s="90">
        <f t="shared" si="5"/>
        <v>167.4</v>
      </c>
      <c r="H89" s="7"/>
      <c r="I89" s="87"/>
      <c r="K89" s="135"/>
    </row>
    <row r="90" spans="1:11" s="1" customFormat="1" ht="33" hidden="1" customHeight="1" x14ac:dyDescent="0.3">
      <c r="A90" s="38" t="s">
        <v>143</v>
      </c>
      <c r="B90" s="13" t="s">
        <v>295</v>
      </c>
      <c r="C90" s="7"/>
      <c r="D90" s="224">
        <v>18.850000000000001</v>
      </c>
      <c r="E90" s="75">
        <v>18.850000000000001</v>
      </c>
      <c r="F90" s="113">
        <v>18.850000000000001</v>
      </c>
      <c r="G90" s="90">
        <f t="shared" si="5"/>
        <v>22.62</v>
      </c>
      <c r="H90" s="7"/>
      <c r="I90" s="87"/>
      <c r="K90" s="135"/>
    </row>
    <row r="91" spans="1:11" s="1" customFormat="1" ht="33" hidden="1" customHeight="1" x14ac:dyDescent="0.3">
      <c r="A91" s="38" t="s">
        <v>142</v>
      </c>
      <c r="B91" s="13" t="s">
        <v>294</v>
      </c>
      <c r="C91" s="7"/>
      <c r="D91" s="224">
        <v>13.12</v>
      </c>
      <c r="E91" s="75">
        <v>13.12</v>
      </c>
      <c r="F91" s="113">
        <v>13.12</v>
      </c>
      <c r="G91" s="90">
        <f t="shared" si="5"/>
        <v>15.744</v>
      </c>
      <c r="H91" s="7"/>
      <c r="I91" s="87"/>
      <c r="K91" s="135"/>
    </row>
    <row r="92" spans="1:11" s="1" customFormat="1" ht="33" customHeight="1" x14ac:dyDescent="0.3">
      <c r="A92" s="38" t="s">
        <v>251</v>
      </c>
      <c r="B92" s="18" t="s">
        <v>808</v>
      </c>
      <c r="C92" s="7"/>
      <c r="D92" s="224">
        <f>2.42*3</f>
        <v>7.26</v>
      </c>
      <c r="E92" s="75">
        <v>2.2000000000000002</v>
      </c>
      <c r="F92" s="113">
        <v>2.2000000000000002</v>
      </c>
      <c r="G92" s="90">
        <f t="shared" si="5"/>
        <v>8.7119999999999997</v>
      </c>
      <c r="H92" s="7"/>
      <c r="I92" s="87"/>
      <c r="K92" s="135"/>
    </row>
    <row r="93" spans="1:11" s="1" customFormat="1" ht="33" customHeight="1" x14ac:dyDescent="0.3">
      <c r="A93" s="38" t="s">
        <v>46</v>
      </c>
      <c r="B93" s="13" t="s">
        <v>809</v>
      </c>
      <c r="C93" s="7"/>
      <c r="D93" s="224">
        <f>5.7*3</f>
        <v>17.100000000000001</v>
      </c>
      <c r="E93" s="75">
        <v>5.25</v>
      </c>
      <c r="F93" s="113">
        <v>5.25</v>
      </c>
      <c r="G93" s="90">
        <f t="shared" si="5"/>
        <v>20.520000000000003</v>
      </c>
      <c r="H93" s="7"/>
      <c r="I93" s="87"/>
      <c r="K93" s="135"/>
    </row>
    <row r="94" spans="1:11" s="1" customFormat="1" ht="33" customHeight="1" x14ac:dyDescent="0.3">
      <c r="A94" s="38" t="s">
        <v>47</v>
      </c>
      <c r="B94" s="13" t="s">
        <v>539</v>
      </c>
      <c r="C94" s="7"/>
      <c r="D94" s="224">
        <v>6.6</v>
      </c>
      <c r="E94" s="75"/>
      <c r="F94" s="113">
        <v>6.05</v>
      </c>
      <c r="G94" s="90">
        <f t="shared" si="5"/>
        <v>7.92</v>
      </c>
      <c r="H94" s="7"/>
      <c r="I94" s="87"/>
      <c r="K94" s="135"/>
    </row>
    <row r="95" spans="1:11" s="1" customFormat="1" ht="33" hidden="1" customHeight="1" x14ac:dyDescent="0.3">
      <c r="A95" s="38" t="s">
        <v>252</v>
      </c>
      <c r="B95" s="13" t="s">
        <v>540</v>
      </c>
      <c r="C95" s="7"/>
      <c r="D95" s="224">
        <v>4.95</v>
      </c>
      <c r="E95" s="75">
        <v>4.75</v>
      </c>
      <c r="F95" s="113">
        <v>4.75</v>
      </c>
      <c r="G95" s="90">
        <f t="shared" si="5"/>
        <v>5.94</v>
      </c>
      <c r="H95" s="7"/>
      <c r="I95" s="87"/>
      <c r="K95" s="135"/>
    </row>
    <row r="96" spans="1:11" s="1" customFormat="1" ht="36" hidden="1" customHeight="1" x14ac:dyDescent="0.3">
      <c r="A96" s="38" t="s">
        <v>356</v>
      </c>
      <c r="B96" s="13" t="s">
        <v>541</v>
      </c>
      <c r="C96" s="7"/>
      <c r="D96" s="224">
        <v>5.15</v>
      </c>
      <c r="E96" s="75">
        <v>4.95</v>
      </c>
      <c r="F96" s="113">
        <v>4.95</v>
      </c>
      <c r="G96" s="90">
        <f t="shared" si="5"/>
        <v>6.1800000000000006</v>
      </c>
      <c r="H96" s="7"/>
      <c r="I96" s="87"/>
      <c r="K96" s="135"/>
    </row>
    <row r="97" spans="1:11" s="5" customFormat="1" ht="30" hidden="1" customHeight="1" x14ac:dyDescent="0.3">
      <c r="A97" s="43" t="s">
        <v>591</v>
      </c>
      <c r="B97" s="133" t="s">
        <v>721</v>
      </c>
      <c r="C97" s="24"/>
      <c r="D97" s="224">
        <v>2.95</v>
      </c>
      <c r="E97" s="78">
        <v>1.58</v>
      </c>
      <c r="F97" s="117"/>
      <c r="G97" s="90">
        <f t="shared" si="5"/>
        <v>3.54</v>
      </c>
      <c r="H97" s="7"/>
      <c r="I97" s="87"/>
      <c r="K97" s="135"/>
    </row>
    <row r="98" spans="1:11" s="1" customFormat="1" ht="33" customHeight="1" x14ac:dyDescent="0.3">
      <c r="A98" s="43" t="s">
        <v>452</v>
      </c>
      <c r="B98" s="62" t="s">
        <v>764</v>
      </c>
      <c r="C98" s="7"/>
      <c r="D98" s="224">
        <v>7.75</v>
      </c>
      <c r="E98" s="75">
        <f>0.27*25</f>
        <v>6.75</v>
      </c>
      <c r="F98" s="113">
        <v>0.27</v>
      </c>
      <c r="G98" s="90">
        <f t="shared" si="5"/>
        <v>9.3000000000000007</v>
      </c>
      <c r="H98" s="7"/>
      <c r="I98" s="87"/>
      <c r="K98" s="135"/>
    </row>
    <row r="99" spans="1:11" s="1" customFormat="1" ht="32.25" customHeight="1" x14ac:dyDescent="0.3">
      <c r="A99" s="43" t="s">
        <v>451</v>
      </c>
      <c r="B99" s="62" t="s">
        <v>765</v>
      </c>
      <c r="C99" s="7"/>
      <c r="D99" s="224">
        <v>7.75</v>
      </c>
      <c r="E99" s="75">
        <f t="shared" ref="E99:E100" si="6">0.27*25</f>
        <v>6.75</v>
      </c>
      <c r="F99" s="113">
        <v>0.27</v>
      </c>
      <c r="G99" s="90">
        <f t="shared" si="5"/>
        <v>9.3000000000000007</v>
      </c>
      <c r="H99" s="7"/>
      <c r="I99" s="87"/>
      <c r="K99" s="135"/>
    </row>
    <row r="100" spans="1:11" s="1" customFormat="1" ht="33" customHeight="1" x14ac:dyDescent="0.3">
      <c r="A100" s="43" t="s">
        <v>450</v>
      </c>
      <c r="B100" s="62" t="s">
        <v>766</v>
      </c>
      <c r="C100" s="7"/>
      <c r="D100" s="224">
        <v>7.75</v>
      </c>
      <c r="E100" s="75">
        <f t="shared" si="6"/>
        <v>6.75</v>
      </c>
      <c r="F100" s="113">
        <v>0.27</v>
      </c>
      <c r="G100" s="90">
        <f t="shared" si="5"/>
        <v>9.3000000000000007</v>
      </c>
      <c r="H100" s="7"/>
      <c r="I100" s="87"/>
      <c r="K100" s="135"/>
    </row>
    <row r="101" spans="1:11" s="1" customFormat="1" ht="33" customHeight="1" x14ac:dyDescent="0.3">
      <c r="A101" s="61" t="s">
        <v>449</v>
      </c>
      <c r="B101" s="22" t="s">
        <v>767</v>
      </c>
      <c r="C101" s="7"/>
      <c r="D101" s="224">
        <v>5.5</v>
      </c>
      <c r="E101" s="75">
        <f>0.2*25</f>
        <v>5</v>
      </c>
      <c r="F101" s="113">
        <v>0.2</v>
      </c>
      <c r="G101" s="90">
        <f t="shared" si="5"/>
        <v>6.6</v>
      </c>
      <c r="H101" s="7"/>
      <c r="I101" s="87"/>
      <c r="K101" s="135"/>
    </row>
    <row r="102" spans="1:11" s="1" customFormat="1" ht="33" customHeight="1" x14ac:dyDescent="0.3">
      <c r="A102" s="61" t="s">
        <v>448</v>
      </c>
      <c r="B102" s="22" t="s">
        <v>768</v>
      </c>
      <c r="C102" s="7"/>
      <c r="D102" s="224">
        <v>5.5</v>
      </c>
      <c r="E102" s="75">
        <f t="shared" ref="E102:E103" si="7">0.2*25</f>
        <v>5</v>
      </c>
      <c r="F102" s="113">
        <v>0.2</v>
      </c>
      <c r="G102" s="90">
        <f t="shared" si="5"/>
        <v>6.6</v>
      </c>
      <c r="H102" s="7"/>
      <c r="I102" s="87"/>
      <c r="K102" s="135"/>
    </row>
    <row r="103" spans="1:11" s="1" customFormat="1" ht="33" customHeight="1" x14ac:dyDescent="0.3">
      <c r="A103" s="61" t="s">
        <v>447</v>
      </c>
      <c r="B103" s="22" t="s">
        <v>769</v>
      </c>
      <c r="C103" s="7"/>
      <c r="D103" s="224">
        <v>5.5</v>
      </c>
      <c r="E103" s="75">
        <f t="shared" si="7"/>
        <v>5</v>
      </c>
      <c r="F103" s="113">
        <v>0.2</v>
      </c>
      <c r="G103" s="90">
        <f t="shared" si="5"/>
        <v>6.6</v>
      </c>
      <c r="H103" s="7"/>
      <c r="I103" s="87"/>
      <c r="K103" s="135"/>
    </row>
    <row r="104" spans="1:11" s="1" customFormat="1" ht="33" customHeight="1" x14ac:dyDescent="0.3">
      <c r="A104" s="38" t="s">
        <v>446</v>
      </c>
      <c r="B104" s="13" t="s">
        <v>298</v>
      </c>
      <c r="C104" s="20"/>
      <c r="D104" s="224">
        <v>322</v>
      </c>
      <c r="E104" s="75">
        <v>332</v>
      </c>
      <c r="F104" s="113">
        <v>332</v>
      </c>
      <c r="G104" s="90">
        <f t="shared" si="5"/>
        <v>386.4</v>
      </c>
      <c r="H104" s="7"/>
      <c r="I104" s="87"/>
      <c r="K104" s="135"/>
    </row>
    <row r="105" spans="1:11" s="1" customFormat="1" ht="33" customHeight="1" x14ac:dyDescent="0.3">
      <c r="A105" s="38" t="s">
        <v>368</v>
      </c>
      <c r="B105" s="13" t="s">
        <v>299</v>
      </c>
      <c r="C105" s="20"/>
      <c r="D105" s="224">
        <v>371</v>
      </c>
      <c r="E105" s="75">
        <v>371</v>
      </c>
      <c r="F105" s="113">
        <v>371</v>
      </c>
      <c r="G105" s="90">
        <f t="shared" si="5"/>
        <v>445.2</v>
      </c>
      <c r="H105" s="7"/>
      <c r="I105" s="87"/>
      <c r="K105" s="135"/>
    </row>
    <row r="106" spans="1:11" s="1" customFormat="1" ht="33" customHeight="1" x14ac:dyDescent="0.3">
      <c r="A106" s="38" t="s">
        <v>445</v>
      </c>
      <c r="B106" s="13" t="s">
        <v>300</v>
      </c>
      <c r="C106" s="21"/>
      <c r="D106" s="224">
        <v>410</v>
      </c>
      <c r="E106" s="75">
        <v>410</v>
      </c>
      <c r="F106" s="113">
        <v>410</v>
      </c>
      <c r="G106" s="90">
        <f t="shared" si="5"/>
        <v>492</v>
      </c>
      <c r="H106" s="7"/>
      <c r="I106" s="87"/>
      <c r="K106" s="135"/>
    </row>
    <row r="107" spans="1:11" s="1" customFormat="1" ht="33" customHeight="1" x14ac:dyDescent="0.3">
      <c r="A107" s="38" t="s">
        <v>444</v>
      </c>
      <c r="B107" s="13" t="s">
        <v>341</v>
      </c>
      <c r="C107" s="21"/>
      <c r="D107" s="224">
        <v>76</v>
      </c>
      <c r="E107" s="75">
        <v>76</v>
      </c>
      <c r="F107" s="113">
        <v>76</v>
      </c>
      <c r="G107" s="90">
        <f t="shared" si="5"/>
        <v>91.2</v>
      </c>
      <c r="H107" s="7"/>
      <c r="I107" s="87"/>
      <c r="K107" s="135"/>
    </row>
    <row r="108" spans="1:11" s="5" customFormat="1" ht="33" customHeight="1" x14ac:dyDescent="0.3">
      <c r="A108" s="43" t="s">
        <v>641</v>
      </c>
      <c r="B108" s="18" t="s">
        <v>603</v>
      </c>
      <c r="C108" s="194"/>
      <c r="D108" s="224">
        <v>10.8</v>
      </c>
      <c r="E108" s="78">
        <v>10.8</v>
      </c>
      <c r="F108" s="114"/>
      <c r="G108" s="90">
        <f t="shared" si="5"/>
        <v>12.96</v>
      </c>
      <c r="H108" s="24"/>
      <c r="I108" s="180"/>
      <c r="K108" s="181"/>
    </row>
    <row r="109" spans="1:11" s="1" customFormat="1" ht="16.8" hidden="1" customHeight="1" x14ac:dyDescent="0.3">
      <c r="A109" s="38" t="s">
        <v>443</v>
      </c>
      <c r="B109" s="13" t="s">
        <v>770</v>
      </c>
      <c r="C109" s="21"/>
      <c r="D109" s="224"/>
      <c r="E109" s="75">
        <v>4.75</v>
      </c>
      <c r="F109" s="113">
        <v>24.95</v>
      </c>
      <c r="G109" s="90">
        <f t="shared" si="5"/>
        <v>0</v>
      </c>
      <c r="H109" s="7"/>
      <c r="I109" s="87"/>
      <c r="K109" s="135"/>
    </row>
    <row r="110" spans="1:11" s="1" customFormat="1" ht="33" customHeight="1" x14ac:dyDescent="0.3">
      <c r="A110" s="38" t="s">
        <v>442</v>
      </c>
      <c r="B110" s="13" t="s">
        <v>349</v>
      </c>
      <c r="C110" s="21"/>
      <c r="D110" s="224">
        <v>24.95</v>
      </c>
      <c r="E110" s="75">
        <v>24.95</v>
      </c>
      <c r="F110" s="113">
        <v>24.95</v>
      </c>
      <c r="G110" s="90">
        <f t="shared" si="5"/>
        <v>29.939999999999998</v>
      </c>
      <c r="H110" s="7"/>
      <c r="I110" s="87"/>
      <c r="K110" s="135"/>
    </row>
    <row r="111" spans="1:11" s="1" customFormat="1" ht="33" hidden="1" customHeight="1" x14ac:dyDescent="0.3">
      <c r="A111" s="38" t="s">
        <v>118</v>
      </c>
      <c r="B111" s="13" t="s">
        <v>319</v>
      </c>
      <c r="C111" s="7"/>
      <c r="D111" s="224">
        <v>48.5</v>
      </c>
      <c r="E111" s="75">
        <v>46.4</v>
      </c>
      <c r="F111" s="113">
        <v>46.4</v>
      </c>
      <c r="G111" s="90">
        <f t="shared" si="5"/>
        <v>58.2</v>
      </c>
      <c r="H111" s="7"/>
      <c r="I111" s="87"/>
      <c r="K111" s="135"/>
    </row>
    <row r="112" spans="1:11" s="1" customFormat="1" ht="33" hidden="1" customHeight="1" x14ac:dyDescent="0.3">
      <c r="A112" s="38" t="s">
        <v>369</v>
      </c>
      <c r="B112" s="13" t="s">
        <v>320</v>
      </c>
      <c r="C112" s="7"/>
      <c r="D112" s="224">
        <v>46.4</v>
      </c>
      <c r="E112" s="75">
        <v>44.4</v>
      </c>
      <c r="F112" s="113">
        <v>44.4</v>
      </c>
      <c r="G112" s="90">
        <f t="shared" si="5"/>
        <v>55.68</v>
      </c>
      <c r="H112" s="7"/>
      <c r="I112" s="87"/>
      <c r="K112" s="135"/>
    </row>
    <row r="113" spans="1:11" s="1" customFormat="1" ht="33" hidden="1" customHeight="1" x14ac:dyDescent="0.3">
      <c r="A113" s="38" t="s">
        <v>117</v>
      </c>
      <c r="B113" s="13" t="s">
        <v>542</v>
      </c>
      <c r="C113" s="7"/>
      <c r="D113" s="224">
        <v>25.5</v>
      </c>
      <c r="E113" s="75">
        <v>24.5</v>
      </c>
      <c r="F113" s="113">
        <v>24.5</v>
      </c>
      <c r="G113" s="90">
        <f t="shared" si="5"/>
        <v>30.6</v>
      </c>
      <c r="H113" s="7"/>
      <c r="I113" s="87"/>
      <c r="K113" s="135"/>
    </row>
    <row r="114" spans="1:11" s="1" customFormat="1" ht="33" hidden="1" customHeight="1" x14ac:dyDescent="0.3">
      <c r="A114" s="38" t="s">
        <v>116</v>
      </c>
      <c r="B114" s="13" t="s">
        <v>543</v>
      </c>
      <c r="C114" s="7"/>
      <c r="D114" s="224">
        <v>19.95</v>
      </c>
      <c r="E114" s="75">
        <v>19.95</v>
      </c>
      <c r="F114" s="113">
        <v>19.95</v>
      </c>
      <c r="G114" s="90">
        <f t="shared" si="5"/>
        <v>23.939999999999998</v>
      </c>
      <c r="H114" s="7"/>
      <c r="I114" s="87"/>
      <c r="K114" s="135"/>
    </row>
    <row r="115" spans="1:11" s="1" customFormat="1" ht="33" hidden="1" customHeight="1" x14ac:dyDescent="0.3">
      <c r="A115" s="38" t="s">
        <v>254</v>
      </c>
      <c r="B115" s="13" t="s">
        <v>119</v>
      </c>
      <c r="C115" s="7"/>
      <c r="D115" s="224">
        <v>41.7</v>
      </c>
      <c r="E115" s="75">
        <v>41.7</v>
      </c>
      <c r="F115" s="113">
        <v>41.7</v>
      </c>
      <c r="G115" s="90">
        <f t="shared" si="5"/>
        <v>50.040000000000006</v>
      </c>
      <c r="H115" s="7"/>
      <c r="I115" s="87"/>
      <c r="K115" s="135"/>
    </row>
    <row r="116" spans="1:11" s="1" customFormat="1" ht="33" hidden="1" customHeight="1" x14ac:dyDescent="0.3">
      <c r="A116" s="38" t="s">
        <v>77</v>
      </c>
      <c r="B116" s="13" t="s">
        <v>545</v>
      </c>
      <c r="C116" s="7"/>
      <c r="D116" s="224">
        <v>9.5</v>
      </c>
      <c r="E116" s="75">
        <v>9.5</v>
      </c>
      <c r="F116" s="113">
        <v>9.5</v>
      </c>
      <c r="G116" s="90">
        <f t="shared" si="5"/>
        <v>11.4</v>
      </c>
      <c r="H116" s="7"/>
      <c r="I116" s="87"/>
      <c r="K116" s="135"/>
    </row>
    <row r="117" spans="1:11" s="1" customFormat="1" ht="38.25" hidden="1" customHeight="1" x14ac:dyDescent="0.3">
      <c r="A117" s="38" t="s">
        <v>78</v>
      </c>
      <c r="B117" s="13" t="s">
        <v>544</v>
      </c>
      <c r="C117" s="7"/>
      <c r="D117" s="224">
        <v>18.2</v>
      </c>
      <c r="E117" s="75">
        <v>18.2</v>
      </c>
      <c r="F117" s="113">
        <v>18.2</v>
      </c>
      <c r="G117" s="90">
        <f t="shared" si="5"/>
        <v>21.84</v>
      </c>
      <c r="H117" s="7"/>
      <c r="I117" s="87"/>
      <c r="K117" s="135"/>
    </row>
    <row r="118" spans="1:11" s="1" customFormat="1" ht="38.25" customHeight="1" x14ac:dyDescent="0.3">
      <c r="A118" s="38" t="s">
        <v>315</v>
      </c>
      <c r="B118" s="13" t="s">
        <v>499</v>
      </c>
      <c r="C118" s="7"/>
      <c r="D118" s="224">
        <v>292</v>
      </c>
      <c r="E118" s="78">
        <v>292</v>
      </c>
      <c r="F118" s="113">
        <v>292</v>
      </c>
      <c r="G118" s="90">
        <f t="shared" si="5"/>
        <v>350.4</v>
      </c>
      <c r="H118" s="7"/>
      <c r="I118" s="87"/>
      <c r="K118" s="135"/>
    </row>
    <row r="119" spans="1:11" s="1" customFormat="1" ht="38.25" customHeight="1" x14ac:dyDescent="0.3">
      <c r="A119" s="38" t="s">
        <v>441</v>
      </c>
      <c r="B119" s="13" t="s">
        <v>370</v>
      </c>
      <c r="C119" s="7"/>
      <c r="D119" s="224">
        <v>221</v>
      </c>
      <c r="E119" s="75">
        <v>221</v>
      </c>
      <c r="F119" s="113">
        <v>221</v>
      </c>
      <c r="G119" s="90">
        <f t="shared" si="5"/>
        <v>265.2</v>
      </c>
      <c r="H119" s="7"/>
      <c r="I119" s="87"/>
      <c r="K119" s="135"/>
    </row>
    <row r="120" spans="1:11" s="1" customFormat="1" ht="38.25" customHeight="1" x14ac:dyDescent="0.3">
      <c r="A120" s="38" t="s">
        <v>371</v>
      </c>
      <c r="B120" s="13" t="s">
        <v>642</v>
      </c>
      <c r="C120" s="7"/>
      <c r="D120" s="224">
        <v>157</v>
      </c>
      <c r="E120" s="75">
        <v>157</v>
      </c>
      <c r="F120" s="113">
        <v>157</v>
      </c>
      <c r="G120" s="90">
        <f t="shared" si="5"/>
        <v>188.4</v>
      </c>
      <c r="H120" s="7"/>
      <c r="I120" s="87"/>
      <c r="K120" s="135"/>
    </row>
    <row r="121" spans="1:11" s="1" customFormat="1" ht="38.25" customHeight="1" x14ac:dyDescent="0.3">
      <c r="A121" s="43"/>
      <c r="B121" s="18" t="s">
        <v>810</v>
      </c>
      <c r="C121" s="24"/>
      <c r="D121" s="224">
        <v>610</v>
      </c>
      <c r="E121" s="78"/>
      <c r="F121" s="113"/>
      <c r="G121" s="90">
        <f t="shared" si="5"/>
        <v>732</v>
      </c>
      <c r="H121" s="7"/>
      <c r="I121" s="87"/>
      <c r="K121" s="135"/>
    </row>
    <row r="122" spans="1:11" s="1" customFormat="1" ht="38.25" customHeight="1" x14ac:dyDescent="0.3">
      <c r="A122" s="38" t="s">
        <v>326</v>
      </c>
      <c r="B122" s="13" t="s">
        <v>325</v>
      </c>
      <c r="C122" s="7"/>
      <c r="D122" s="224">
        <v>1105</v>
      </c>
      <c r="E122" s="75">
        <v>1083.33</v>
      </c>
      <c r="F122" s="113">
        <v>1083.33</v>
      </c>
      <c r="G122" s="90">
        <f t="shared" si="5"/>
        <v>1326</v>
      </c>
      <c r="H122" s="7"/>
      <c r="I122" s="87"/>
      <c r="K122" s="135"/>
    </row>
    <row r="123" spans="1:11" s="1" customFormat="1" ht="33" customHeight="1" x14ac:dyDescent="0.3">
      <c r="A123" s="38" t="s">
        <v>328</v>
      </c>
      <c r="B123" s="13" t="s">
        <v>500</v>
      </c>
      <c r="C123" s="7"/>
      <c r="D123" s="224">
        <v>862.5</v>
      </c>
      <c r="E123" s="75">
        <v>862.5</v>
      </c>
      <c r="F123" s="113">
        <v>862.5</v>
      </c>
      <c r="G123" s="90">
        <f t="shared" si="5"/>
        <v>1035</v>
      </c>
      <c r="H123" s="7"/>
      <c r="I123" s="87"/>
      <c r="K123" s="135"/>
    </row>
    <row r="124" spans="1:11" s="1" customFormat="1" ht="33" customHeight="1" x14ac:dyDescent="0.3">
      <c r="A124" s="38" t="s">
        <v>327</v>
      </c>
      <c r="B124" s="13" t="s">
        <v>570</v>
      </c>
      <c r="C124" s="7"/>
      <c r="D124" s="224">
        <v>990</v>
      </c>
      <c r="E124" s="75">
        <v>958.33</v>
      </c>
      <c r="F124" s="113">
        <v>958.33</v>
      </c>
      <c r="G124" s="90">
        <f t="shared" si="5"/>
        <v>1188</v>
      </c>
      <c r="H124" s="7"/>
      <c r="I124" s="87"/>
      <c r="K124" s="135"/>
    </row>
    <row r="125" spans="1:11" s="1" customFormat="1" ht="33" hidden="1" customHeight="1" x14ac:dyDescent="0.3">
      <c r="A125" s="38" t="s">
        <v>73</v>
      </c>
      <c r="B125" s="13" t="s">
        <v>287</v>
      </c>
      <c r="C125" s="7"/>
      <c r="D125" s="224">
        <v>4.5999999999999996</v>
      </c>
      <c r="E125" s="75">
        <v>4.5999999999999996</v>
      </c>
      <c r="F125" s="113">
        <v>4.5999999999999996</v>
      </c>
      <c r="G125" s="90">
        <f t="shared" si="5"/>
        <v>5.52</v>
      </c>
      <c r="H125" s="7"/>
      <c r="I125" s="87"/>
      <c r="K125" s="135"/>
    </row>
    <row r="126" spans="1:11" s="1" customFormat="1" ht="33" hidden="1" customHeight="1" x14ac:dyDescent="0.3">
      <c r="A126" s="38" t="s">
        <v>74</v>
      </c>
      <c r="B126" s="13" t="s">
        <v>288</v>
      </c>
      <c r="C126" s="7"/>
      <c r="D126" s="224">
        <v>8.65</v>
      </c>
      <c r="E126" s="75">
        <v>8.65</v>
      </c>
      <c r="F126" s="113">
        <v>8.65</v>
      </c>
      <c r="G126" s="90">
        <f t="shared" si="5"/>
        <v>10.38</v>
      </c>
      <c r="H126" s="7"/>
      <c r="I126" s="87"/>
      <c r="K126" s="135"/>
    </row>
    <row r="127" spans="1:11" s="1" customFormat="1" ht="37.5" customHeight="1" x14ac:dyDescent="0.3">
      <c r="A127" s="38" t="s">
        <v>75</v>
      </c>
      <c r="B127" s="13" t="s">
        <v>289</v>
      </c>
      <c r="C127" s="7"/>
      <c r="D127" s="224">
        <v>15.65</v>
      </c>
      <c r="E127" s="75">
        <v>15.65</v>
      </c>
      <c r="F127" s="113">
        <v>15.65</v>
      </c>
      <c r="G127" s="90">
        <f t="shared" si="5"/>
        <v>18.78</v>
      </c>
      <c r="H127" s="7"/>
      <c r="I127" s="87"/>
      <c r="K127" s="135"/>
    </row>
    <row r="128" spans="1:11" s="1" customFormat="1" ht="33" customHeight="1" x14ac:dyDescent="0.3">
      <c r="A128" s="38" t="s">
        <v>76</v>
      </c>
      <c r="B128" s="13" t="s">
        <v>290</v>
      </c>
      <c r="C128" s="7"/>
      <c r="D128" s="224">
        <v>33.299999999999997</v>
      </c>
      <c r="E128" s="75">
        <v>33.299999999999997</v>
      </c>
      <c r="F128" s="113">
        <v>33.299999999999997</v>
      </c>
      <c r="G128" s="90">
        <f t="shared" si="5"/>
        <v>39.959999999999994</v>
      </c>
      <c r="H128" s="7"/>
      <c r="I128" s="87"/>
      <c r="K128" s="135"/>
    </row>
    <row r="129" spans="1:11" s="1" customFormat="1" ht="33" customHeight="1" x14ac:dyDescent="0.3">
      <c r="A129" s="38" t="s">
        <v>82</v>
      </c>
      <c r="B129" s="13" t="s">
        <v>610</v>
      </c>
      <c r="C129" s="7"/>
      <c r="D129" s="224">
        <v>12.1</v>
      </c>
      <c r="E129" s="75">
        <v>12.1</v>
      </c>
      <c r="F129" s="113">
        <v>12.1</v>
      </c>
      <c r="G129" s="90">
        <f t="shared" si="5"/>
        <v>14.52</v>
      </c>
      <c r="H129" s="7"/>
      <c r="I129" s="87"/>
      <c r="K129" s="135"/>
    </row>
    <row r="130" spans="1:11" s="1" customFormat="1" ht="33" hidden="1" customHeight="1" x14ac:dyDescent="0.3">
      <c r="A130" s="38" t="s">
        <v>124</v>
      </c>
      <c r="B130" s="13" t="s">
        <v>611</v>
      </c>
      <c r="C130" s="7"/>
      <c r="D130" s="224">
        <v>6.95</v>
      </c>
      <c r="E130" s="75">
        <v>6.2</v>
      </c>
      <c r="F130" s="113">
        <v>6.2</v>
      </c>
      <c r="G130" s="90">
        <f t="shared" si="5"/>
        <v>8.34</v>
      </c>
      <c r="H130" s="7"/>
      <c r="I130" s="87"/>
      <c r="K130" s="135"/>
    </row>
    <row r="131" spans="1:11" s="1" customFormat="1" ht="33" customHeight="1" x14ac:dyDescent="0.3">
      <c r="A131" s="38" t="s">
        <v>58</v>
      </c>
      <c r="B131" s="13" t="s">
        <v>501</v>
      </c>
      <c r="C131" s="7"/>
      <c r="D131" s="224">
        <v>8.8000000000000007</v>
      </c>
      <c r="E131" s="75">
        <v>8.8000000000000007</v>
      </c>
      <c r="F131" s="113">
        <v>8.8000000000000007</v>
      </c>
      <c r="G131" s="90">
        <f t="shared" si="5"/>
        <v>10.56</v>
      </c>
      <c r="H131" s="7"/>
      <c r="I131" s="87"/>
      <c r="K131" s="135"/>
    </row>
    <row r="132" spans="1:11" s="1" customFormat="1" ht="33" customHeight="1" x14ac:dyDescent="0.3">
      <c r="A132" s="38" t="s">
        <v>57</v>
      </c>
      <c r="B132" s="13" t="s">
        <v>502</v>
      </c>
      <c r="C132" s="7"/>
      <c r="D132" s="224">
        <v>16.68</v>
      </c>
      <c r="E132" s="75">
        <v>16.68</v>
      </c>
      <c r="F132" s="113">
        <v>16.68</v>
      </c>
      <c r="G132" s="90">
        <f t="shared" si="5"/>
        <v>20.015999999999998</v>
      </c>
      <c r="H132" s="7"/>
      <c r="I132" s="87"/>
      <c r="K132" s="135"/>
    </row>
    <row r="133" spans="1:11" s="1" customFormat="1" ht="33" customHeight="1" x14ac:dyDescent="0.3">
      <c r="A133" s="38" t="s">
        <v>53</v>
      </c>
      <c r="B133" s="13" t="s">
        <v>811</v>
      </c>
      <c r="C133" s="7"/>
      <c r="D133" s="224">
        <f>3*10.38</f>
        <v>31.14</v>
      </c>
      <c r="E133" s="75">
        <v>10.38</v>
      </c>
      <c r="F133" s="113">
        <v>10.38</v>
      </c>
      <c r="G133" s="90">
        <f t="shared" si="5"/>
        <v>37.368000000000002</v>
      </c>
      <c r="H133" s="7"/>
      <c r="I133" s="87"/>
      <c r="K133" s="135"/>
    </row>
    <row r="134" spans="1:11" s="1" customFormat="1" ht="33" customHeight="1" x14ac:dyDescent="0.3">
      <c r="A134" s="38" t="s">
        <v>372</v>
      </c>
      <c r="B134" s="13" t="s">
        <v>245</v>
      </c>
      <c r="C134" s="7"/>
      <c r="D134" s="224">
        <v>11.5</v>
      </c>
      <c r="E134" s="75">
        <v>11.5</v>
      </c>
      <c r="F134" s="113">
        <v>11.5</v>
      </c>
      <c r="G134" s="90">
        <f t="shared" si="5"/>
        <v>13.8</v>
      </c>
      <c r="H134" s="7"/>
      <c r="I134" s="87"/>
      <c r="K134" s="135"/>
    </row>
    <row r="135" spans="1:11" s="1" customFormat="1" ht="33" customHeight="1" x14ac:dyDescent="0.3">
      <c r="A135" s="38" t="s">
        <v>51</v>
      </c>
      <c r="B135" s="13" t="s">
        <v>812</v>
      </c>
      <c r="C135" s="7"/>
      <c r="D135" s="224">
        <f>5.43*3</f>
        <v>16.29</v>
      </c>
      <c r="E135" s="75">
        <v>5.43</v>
      </c>
      <c r="F135" s="113">
        <v>5.43</v>
      </c>
      <c r="G135" s="90">
        <f t="shared" si="5"/>
        <v>19.547999999999998</v>
      </c>
      <c r="H135" s="7"/>
      <c r="I135" s="87"/>
      <c r="K135" s="135"/>
    </row>
    <row r="136" spans="1:11" s="1" customFormat="1" ht="33" customHeight="1" x14ac:dyDescent="0.3">
      <c r="A136" s="38" t="s">
        <v>440</v>
      </c>
      <c r="B136" s="13" t="s">
        <v>52</v>
      </c>
      <c r="C136" s="7"/>
      <c r="D136" s="224">
        <v>6.25</v>
      </c>
      <c r="E136" s="75">
        <v>6.25</v>
      </c>
      <c r="F136" s="113">
        <v>6.25</v>
      </c>
      <c r="G136" s="90">
        <f t="shared" si="5"/>
        <v>7.5</v>
      </c>
      <c r="H136" s="7"/>
      <c r="I136" s="87"/>
      <c r="K136" s="135"/>
    </row>
    <row r="137" spans="1:11" s="1" customFormat="1" ht="33" customHeight="1" x14ac:dyDescent="0.3">
      <c r="A137" s="38" t="s">
        <v>54</v>
      </c>
      <c r="B137" s="13" t="s">
        <v>813</v>
      </c>
      <c r="C137" s="7"/>
      <c r="D137" s="224">
        <f>1.96*3</f>
        <v>5.88</v>
      </c>
      <c r="E137" s="75">
        <v>1.9</v>
      </c>
      <c r="F137" s="113">
        <v>1.9</v>
      </c>
      <c r="G137" s="90">
        <f t="shared" si="5"/>
        <v>7.056</v>
      </c>
      <c r="H137" s="7"/>
      <c r="I137" s="87"/>
      <c r="K137" s="135"/>
    </row>
    <row r="138" spans="1:11" s="1" customFormat="1" ht="33" customHeight="1" x14ac:dyDescent="0.3">
      <c r="A138" s="38" t="s">
        <v>55</v>
      </c>
      <c r="B138" s="13" t="s">
        <v>814</v>
      </c>
      <c r="C138" s="7"/>
      <c r="D138" s="224">
        <v>3.95</v>
      </c>
      <c r="E138" s="75">
        <v>3.9</v>
      </c>
      <c r="F138" s="113">
        <v>3.9</v>
      </c>
      <c r="G138" s="90">
        <f t="shared" si="5"/>
        <v>4.74</v>
      </c>
      <c r="H138" s="7"/>
      <c r="I138" s="87"/>
      <c r="K138" s="135"/>
    </row>
    <row r="139" spans="1:11" s="1" customFormat="1" ht="33" hidden="1" customHeight="1" x14ac:dyDescent="0.3">
      <c r="A139" s="38" t="s">
        <v>56</v>
      </c>
      <c r="B139" s="13" t="s">
        <v>373</v>
      </c>
      <c r="C139" s="7"/>
      <c r="D139" s="224">
        <v>5.05</v>
      </c>
      <c r="E139" s="75">
        <v>4.9000000000000004</v>
      </c>
      <c r="F139" s="113">
        <v>4.9000000000000004</v>
      </c>
      <c r="G139" s="90">
        <f t="shared" si="5"/>
        <v>6.06</v>
      </c>
      <c r="H139" s="7"/>
      <c r="I139" s="87"/>
      <c r="K139" s="135"/>
    </row>
    <row r="140" spans="1:11" s="1" customFormat="1" ht="33" customHeight="1" x14ac:dyDescent="0.3">
      <c r="A140" s="38" t="s">
        <v>27</v>
      </c>
      <c r="B140" s="13" t="s">
        <v>665</v>
      </c>
      <c r="C140" s="7"/>
      <c r="D140" s="224">
        <v>12.8</v>
      </c>
      <c r="E140" s="75">
        <v>11.35</v>
      </c>
      <c r="F140" s="113">
        <v>11.35</v>
      </c>
      <c r="G140" s="90">
        <f t="shared" si="5"/>
        <v>15.360000000000001</v>
      </c>
      <c r="H140" s="7"/>
      <c r="I140" s="87"/>
      <c r="K140" s="135"/>
    </row>
    <row r="141" spans="1:11" s="1" customFormat="1" ht="33" customHeight="1" x14ac:dyDescent="0.3">
      <c r="A141" s="38" t="s">
        <v>597</v>
      </c>
      <c r="B141" s="13" t="s">
        <v>724</v>
      </c>
      <c r="C141" s="7"/>
      <c r="D141" s="224">
        <v>12.8</v>
      </c>
      <c r="E141" s="75">
        <v>11.35</v>
      </c>
      <c r="F141" s="113">
        <v>11.35</v>
      </c>
      <c r="G141" s="90">
        <f t="shared" si="5"/>
        <v>15.360000000000001</v>
      </c>
      <c r="H141" s="7"/>
      <c r="I141" s="87"/>
      <c r="K141" s="135"/>
    </row>
    <row r="142" spans="1:11" s="1" customFormat="1" ht="33" customHeight="1" x14ac:dyDescent="0.3">
      <c r="A142" s="38" t="s">
        <v>278</v>
      </c>
      <c r="B142" s="13" t="s">
        <v>800</v>
      </c>
      <c r="C142" s="7"/>
      <c r="D142" s="224">
        <v>10.6</v>
      </c>
      <c r="E142" s="75">
        <v>10.15</v>
      </c>
      <c r="F142" s="113">
        <v>10.15</v>
      </c>
      <c r="G142" s="90">
        <f t="shared" ref="G142:G205" si="8">(D142+(D142 *20)/100)</f>
        <v>12.719999999999999</v>
      </c>
      <c r="H142" s="7"/>
      <c r="I142" s="87"/>
      <c r="K142" s="135"/>
    </row>
    <row r="143" spans="1:11" s="1" customFormat="1" ht="33" customHeight="1" x14ac:dyDescent="0.3">
      <c r="A143" s="38" t="s">
        <v>26</v>
      </c>
      <c r="B143" s="13" t="s">
        <v>815</v>
      </c>
      <c r="C143" s="7"/>
      <c r="D143" s="224">
        <f>11.5*3</f>
        <v>34.5</v>
      </c>
      <c r="E143" s="75">
        <v>10.93</v>
      </c>
      <c r="F143" s="113">
        <v>10.93</v>
      </c>
      <c r="G143" s="90">
        <f t="shared" si="8"/>
        <v>41.4</v>
      </c>
      <c r="H143" s="7"/>
      <c r="I143" s="87"/>
      <c r="K143" s="135"/>
    </row>
    <row r="144" spans="1:11" s="1" customFormat="1" ht="33" customHeight="1" x14ac:dyDescent="0.3">
      <c r="A144" s="38" t="s">
        <v>439</v>
      </c>
      <c r="B144" s="13" t="s">
        <v>332</v>
      </c>
      <c r="C144" s="7"/>
      <c r="D144" s="224">
        <v>11.5</v>
      </c>
      <c r="E144" s="75">
        <v>10.93</v>
      </c>
      <c r="F144" s="113">
        <v>10.93</v>
      </c>
      <c r="G144" s="90">
        <f t="shared" si="8"/>
        <v>13.8</v>
      </c>
      <c r="H144" s="7"/>
      <c r="I144" s="87"/>
      <c r="K144" s="135"/>
    </row>
    <row r="145" spans="1:11" s="1" customFormat="1" ht="33" customHeight="1" x14ac:dyDescent="0.3">
      <c r="A145" s="38" t="s">
        <v>590</v>
      </c>
      <c r="B145" s="13" t="s">
        <v>374</v>
      </c>
      <c r="C145" s="7"/>
      <c r="D145" s="224">
        <v>11.75</v>
      </c>
      <c r="E145" s="75">
        <v>11.1</v>
      </c>
      <c r="F145" s="113">
        <v>11.1</v>
      </c>
      <c r="G145" s="90">
        <f t="shared" si="8"/>
        <v>14.1</v>
      </c>
      <c r="H145" s="7"/>
      <c r="I145" s="87"/>
      <c r="K145" s="135"/>
    </row>
    <row r="146" spans="1:11" s="1" customFormat="1" ht="33" hidden="1" customHeight="1" x14ac:dyDescent="0.3">
      <c r="A146" s="38" t="s">
        <v>375</v>
      </c>
      <c r="B146" s="13" t="s">
        <v>521</v>
      </c>
      <c r="C146" s="7"/>
      <c r="D146" s="224">
        <v>7.66</v>
      </c>
      <c r="E146" s="75">
        <v>7.3</v>
      </c>
      <c r="F146" s="113">
        <v>7.3</v>
      </c>
      <c r="G146" s="90">
        <f t="shared" si="8"/>
        <v>9.1920000000000002</v>
      </c>
      <c r="H146" s="7"/>
      <c r="I146" s="87"/>
      <c r="K146" s="135"/>
    </row>
    <row r="147" spans="1:11" s="1" customFormat="1" ht="33" hidden="1" customHeight="1" x14ac:dyDescent="0.3">
      <c r="A147" s="38" t="s">
        <v>376</v>
      </c>
      <c r="B147" s="13" t="s">
        <v>522</v>
      </c>
      <c r="C147" s="7"/>
      <c r="D147" s="224">
        <v>11.15</v>
      </c>
      <c r="E147" s="75">
        <v>10.75</v>
      </c>
      <c r="F147" s="113">
        <v>10.75</v>
      </c>
      <c r="G147" s="90">
        <f t="shared" si="8"/>
        <v>13.38</v>
      </c>
      <c r="H147" s="7"/>
      <c r="I147" s="87"/>
      <c r="K147" s="135"/>
    </row>
    <row r="148" spans="1:11" s="1" customFormat="1" ht="33" hidden="1" customHeight="1" x14ac:dyDescent="0.3">
      <c r="A148" s="38" t="s">
        <v>146</v>
      </c>
      <c r="B148" s="13" t="s">
        <v>357</v>
      </c>
      <c r="C148" s="7"/>
      <c r="D148" s="224">
        <v>6.75</v>
      </c>
      <c r="E148" s="75">
        <v>6.75</v>
      </c>
      <c r="F148" s="113">
        <v>6.75</v>
      </c>
      <c r="G148" s="90">
        <f t="shared" si="8"/>
        <v>8.1</v>
      </c>
      <c r="H148" s="7"/>
      <c r="I148" s="87"/>
      <c r="K148" s="135"/>
    </row>
    <row r="149" spans="1:11" s="1" customFormat="1" ht="40.5" hidden="1" customHeight="1" x14ac:dyDescent="0.3">
      <c r="A149" s="43" t="s">
        <v>494</v>
      </c>
      <c r="B149" s="18" t="s">
        <v>493</v>
      </c>
      <c r="C149" s="24"/>
      <c r="D149" s="224">
        <v>22.15</v>
      </c>
      <c r="E149" s="78">
        <v>22.15</v>
      </c>
      <c r="F149" s="113">
        <v>22.15</v>
      </c>
      <c r="G149" s="90">
        <f t="shared" si="8"/>
        <v>26.58</v>
      </c>
      <c r="H149" s="7"/>
      <c r="I149" s="87"/>
      <c r="K149" s="135"/>
    </row>
    <row r="150" spans="1:11" s="5" customFormat="1" ht="40.5" hidden="1" customHeight="1" x14ac:dyDescent="0.3">
      <c r="A150" s="43" t="s">
        <v>733</v>
      </c>
      <c r="B150" s="18" t="s">
        <v>715</v>
      </c>
      <c r="C150" s="24"/>
      <c r="D150" s="224">
        <v>6.42</v>
      </c>
      <c r="E150" s="78">
        <v>6.12</v>
      </c>
      <c r="F150" s="114"/>
      <c r="G150" s="90">
        <f t="shared" si="8"/>
        <v>7.7039999999999997</v>
      </c>
      <c r="H150" s="24"/>
      <c r="I150" s="180"/>
      <c r="K150" s="181"/>
    </row>
    <row r="151" spans="1:11" s="1" customFormat="1" ht="40.5" hidden="1" customHeight="1" x14ac:dyDescent="0.3">
      <c r="A151" s="38" t="s">
        <v>253</v>
      </c>
      <c r="B151" s="13" t="s">
        <v>264</v>
      </c>
      <c r="C151" s="7"/>
      <c r="D151" s="224">
        <v>2.75</v>
      </c>
      <c r="E151" s="75">
        <v>2.75</v>
      </c>
      <c r="F151" s="113">
        <v>2.75</v>
      </c>
      <c r="G151" s="90">
        <f t="shared" si="8"/>
        <v>3.3</v>
      </c>
      <c r="H151" s="7"/>
      <c r="I151" s="87"/>
      <c r="K151" s="135"/>
    </row>
    <row r="152" spans="1:11" s="5" customFormat="1" ht="33" hidden="1" customHeight="1" x14ac:dyDescent="0.3">
      <c r="A152" s="38" t="s">
        <v>98</v>
      </c>
      <c r="B152" s="13" t="s">
        <v>613</v>
      </c>
      <c r="C152" s="7"/>
      <c r="D152" s="224">
        <v>16.649999999999999</v>
      </c>
      <c r="E152" s="75">
        <v>16.649999999999999</v>
      </c>
      <c r="F152" s="113">
        <v>16.649999999999999</v>
      </c>
      <c r="G152" s="90">
        <f t="shared" si="8"/>
        <v>19.979999999999997</v>
      </c>
      <c r="H152" s="7"/>
      <c r="I152" s="87"/>
      <c r="K152" s="135"/>
    </row>
    <row r="153" spans="1:11" s="5" customFormat="1" ht="33" customHeight="1" x14ac:dyDescent="0.3">
      <c r="A153" s="38" t="s">
        <v>99</v>
      </c>
      <c r="B153" s="13" t="s">
        <v>614</v>
      </c>
      <c r="C153" s="7"/>
      <c r="D153" s="224">
        <v>38.1</v>
      </c>
      <c r="E153" s="75">
        <v>38.1</v>
      </c>
      <c r="F153" s="113">
        <v>38.1</v>
      </c>
      <c r="G153" s="90">
        <f t="shared" si="8"/>
        <v>45.72</v>
      </c>
      <c r="H153" s="7"/>
      <c r="I153" s="87"/>
      <c r="K153" s="135"/>
    </row>
    <row r="154" spans="1:11" s="5" customFormat="1" ht="33" customHeight="1" x14ac:dyDescent="0.3">
      <c r="A154" s="43" t="s">
        <v>654</v>
      </c>
      <c r="B154" s="18" t="s">
        <v>666</v>
      </c>
      <c r="C154" s="24"/>
      <c r="D154" s="224">
        <v>28.33</v>
      </c>
      <c r="E154" s="78">
        <v>28.33</v>
      </c>
      <c r="F154" s="114"/>
      <c r="G154" s="90">
        <f t="shared" si="8"/>
        <v>33.995999999999995</v>
      </c>
      <c r="H154" s="24"/>
      <c r="I154" s="180"/>
      <c r="K154" s="181"/>
    </row>
    <row r="155" spans="1:11" s="5" customFormat="1" ht="33" customHeight="1" x14ac:dyDescent="0.3">
      <c r="A155" s="43" t="s">
        <v>655</v>
      </c>
      <c r="B155" s="18" t="s">
        <v>656</v>
      </c>
      <c r="C155" s="24"/>
      <c r="D155" s="224">
        <v>24</v>
      </c>
      <c r="E155" s="78">
        <v>24</v>
      </c>
      <c r="F155" s="114"/>
      <c r="G155" s="90">
        <f t="shared" si="8"/>
        <v>28.8</v>
      </c>
      <c r="H155" s="24"/>
      <c r="I155" s="180"/>
      <c r="K155" s="181"/>
    </row>
    <row r="156" spans="1:11" s="5" customFormat="1" ht="33" hidden="1" customHeight="1" x14ac:dyDescent="0.3">
      <c r="A156" s="38" t="s">
        <v>110</v>
      </c>
      <c r="B156" s="13" t="s">
        <v>378</v>
      </c>
      <c r="C156" s="7"/>
      <c r="D156" s="224">
        <v>8.9499999999999993</v>
      </c>
      <c r="E156" s="75">
        <v>8.9499999999999993</v>
      </c>
      <c r="F156" s="113">
        <v>8.9499999999999993</v>
      </c>
      <c r="G156" s="90">
        <f t="shared" si="8"/>
        <v>10.739999999999998</v>
      </c>
      <c r="H156" s="7"/>
      <c r="I156" s="87"/>
      <c r="K156" s="135"/>
    </row>
    <row r="157" spans="1:11" s="5" customFormat="1" ht="33" hidden="1" customHeight="1" x14ac:dyDescent="0.3">
      <c r="A157" s="38" t="s">
        <v>231</v>
      </c>
      <c r="B157" s="13" t="s">
        <v>377</v>
      </c>
      <c r="C157" s="7"/>
      <c r="D157" s="224">
        <v>8.9499999999999993</v>
      </c>
      <c r="E157" s="75">
        <v>8.9499999999999993</v>
      </c>
      <c r="F157" s="113">
        <v>8.9499999999999993</v>
      </c>
      <c r="G157" s="90">
        <f t="shared" si="8"/>
        <v>10.739999999999998</v>
      </c>
      <c r="H157" s="7"/>
      <c r="I157" s="87"/>
      <c r="K157" s="135"/>
    </row>
    <row r="158" spans="1:11" s="5" customFormat="1" ht="33" hidden="1" customHeight="1" x14ac:dyDescent="0.3">
      <c r="A158" s="38" t="s">
        <v>111</v>
      </c>
      <c r="B158" s="13" t="s">
        <v>379</v>
      </c>
      <c r="C158" s="7"/>
      <c r="D158" s="224">
        <v>6.7</v>
      </c>
      <c r="E158" s="75">
        <v>6.7</v>
      </c>
      <c r="F158" s="113">
        <v>6.7</v>
      </c>
      <c r="G158" s="90">
        <f t="shared" si="8"/>
        <v>8.0400000000000009</v>
      </c>
      <c r="H158" s="7"/>
      <c r="I158" s="87"/>
      <c r="K158" s="135"/>
    </row>
    <row r="159" spans="1:11" s="1" customFormat="1" ht="30" hidden="1" customHeight="1" x14ac:dyDescent="0.3">
      <c r="A159" s="38" t="s">
        <v>109</v>
      </c>
      <c r="B159" s="22" t="s">
        <v>380</v>
      </c>
      <c r="C159" s="7"/>
      <c r="D159" s="224">
        <v>8.9499999999999993</v>
      </c>
      <c r="E159" s="75">
        <v>8.9499999999999993</v>
      </c>
      <c r="F159" s="113">
        <v>8.9499999999999993</v>
      </c>
      <c r="G159" s="90">
        <f t="shared" si="8"/>
        <v>10.739999999999998</v>
      </c>
      <c r="H159" s="7"/>
      <c r="I159" s="87"/>
      <c r="K159" s="135"/>
    </row>
    <row r="160" spans="1:11" s="1" customFormat="1" ht="30" hidden="1" customHeight="1" x14ac:dyDescent="0.3">
      <c r="A160" s="38" t="s">
        <v>108</v>
      </c>
      <c r="B160" s="13" t="s">
        <v>747</v>
      </c>
      <c r="C160" s="7"/>
      <c r="D160" s="224">
        <v>5.5</v>
      </c>
      <c r="E160" s="75">
        <v>7.65</v>
      </c>
      <c r="F160" s="113">
        <v>7.65</v>
      </c>
      <c r="G160" s="90">
        <f t="shared" si="8"/>
        <v>6.6</v>
      </c>
      <c r="H160" s="7"/>
      <c r="I160" s="87"/>
      <c r="K160" s="135"/>
    </row>
    <row r="161" spans="1:11" s="1" customFormat="1" ht="30" hidden="1" customHeight="1" x14ac:dyDescent="0.3">
      <c r="A161" s="38" t="s">
        <v>438</v>
      </c>
      <c r="B161" s="13" t="s">
        <v>312</v>
      </c>
      <c r="C161" s="7"/>
      <c r="D161" s="224">
        <v>35.700000000000003</v>
      </c>
      <c r="E161" s="75">
        <v>35.700000000000003</v>
      </c>
      <c r="F161" s="113">
        <v>35.700000000000003</v>
      </c>
      <c r="G161" s="90">
        <f t="shared" si="8"/>
        <v>42.84</v>
      </c>
      <c r="H161" s="7"/>
      <c r="I161" s="87"/>
      <c r="K161" s="135"/>
    </row>
    <row r="162" spans="1:11" s="1" customFormat="1" ht="30" hidden="1" customHeight="1" x14ac:dyDescent="0.3">
      <c r="A162" s="38" t="s">
        <v>275</v>
      </c>
      <c r="B162" s="13" t="s">
        <v>303</v>
      </c>
      <c r="C162" s="7"/>
      <c r="D162" s="224">
        <v>7.1</v>
      </c>
      <c r="E162" s="75">
        <v>7.1</v>
      </c>
      <c r="F162" s="113">
        <v>7.1</v>
      </c>
      <c r="G162" s="90">
        <f t="shared" si="8"/>
        <v>8.52</v>
      </c>
      <c r="H162" s="7"/>
      <c r="I162" s="87"/>
      <c r="K162" s="135"/>
    </row>
    <row r="163" spans="1:11" s="1" customFormat="1" ht="30" hidden="1" customHeight="1" x14ac:dyDescent="0.3">
      <c r="A163" s="38" t="s">
        <v>218</v>
      </c>
      <c r="B163" s="13" t="s">
        <v>304</v>
      </c>
      <c r="C163" s="7"/>
      <c r="D163" s="224">
        <v>17.149999999999999</v>
      </c>
      <c r="E163" s="75">
        <v>17.149999999999999</v>
      </c>
      <c r="F163" s="113">
        <v>17.149999999999999</v>
      </c>
      <c r="G163" s="90">
        <f t="shared" si="8"/>
        <v>20.58</v>
      </c>
      <c r="H163" s="7"/>
      <c r="I163" s="87"/>
      <c r="K163" s="135"/>
    </row>
    <row r="164" spans="1:11" s="1" customFormat="1" ht="30" hidden="1" customHeight="1" x14ac:dyDescent="0.3">
      <c r="A164" s="38" t="s">
        <v>241</v>
      </c>
      <c r="B164" s="13" t="s">
        <v>305</v>
      </c>
      <c r="C164" s="7"/>
      <c r="D164" s="224">
        <v>19.45</v>
      </c>
      <c r="E164" s="75">
        <v>19.45</v>
      </c>
      <c r="F164" s="113">
        <v>19.45</v>
      </c>
      <c r="G164" s="90">
        <f t="shared" si="8"/>
        <v>23.34</v>
      </c>
      <c r="H164" s="7"/>
      <c r="I164" s="87"/>
      <c r="K164" s="135"/>
    </row>
    <row r="165" spans="1:11" s="2" customFormat="1" ht="29.25" hidden="1" customHeight="1" x14ac:dyDescent="0.3">
      <c r="A165" s="38" t="s">
        <v>437</v>
      </c>
      <c r="B165" s="13" t="s">
        <v>306</v>
      </c>
      <c r="C165" s="7"/>
      <c r="D165" s="224">
        <v>23.7</v>
      </c>
      <c r="E165" s="75">
        <v>23.7</v>
      </c>
      <c r="F165" s="113">
        <v>23.7</v>
      </c>
      <c r="G165" s="90">
        <f t="shared" si="8"/>
        <v>28.439999999999998</v>
      </c>
      <c r="H165" s="7"/>
      <c r="I165" s="87"/>
      <c r="K165" s="135"/>
    </row>
    <row r="166" spans="1:11" s="2" customFormat="1" ht="29.25" hidden="1" customHeight="1" x14ac:dyDescent="0.3">
      <c r="A166" s="38" t="s">
        <v>219</v>
      </c>
      <c r="B166" s="13" t="s">
        <v>503</v>
      </c>
      <c r="C166" s="7"/>
      <c r="D166" s="224">
        <v>46.45</v>
      </c>
      <c r="E166" s="75">
        <v>46.45</v>
      </c>
      <c r="F166" s="113">
        <v>46.45</v>
      </c>
      <c r="G166" s="90">
        <f t="shared" si="8"/>
        <v>55.74</v>
      </c>
      <c r="H166" s="7"/>
      <c r="I166" s="87"/>
      <c r="K166" s="135"/>
    </row>
    <row r="167" spans="1:11" s="2" customFormat="1" ht="36" hidden="1" customHeight="1" x14ac:dyDescent="0.3">
      <c r="A167" s="38" t="s">
        <v>220</v>
      </c>
      <c r="B167" s="13" t="s">
        <v>307</v>
      </c>
      <c r="C167" s="69"/>
      <c r="D167" s="224">
        <v>20.9</v>
      </c>
      <c r="E167" s="155">
        <v>20.9</v>
      </c>
      <c r="F167" s="113">
        <v>20.9</v>
      </c>
      <c r="G167" s="90">
        <f t="shared" si="8"/>
        <v>25.08</v>
      </c>
      <c r="H167" s="7"/>
      <c r="I167" s="87"/>
      <c r="K167" s="135"/>
    </row>
    <row r="168" spans="1:11" s="1" customFormat="1" ht="33" customHeight="1" x14ac:dyDescent="0.3">
      <c r="A168" s="38" t="s">
        <v>436</v>
      </c>
      <c r="B168" s="13" t="s">
        <v>336</v>
      </c>
      <c r="C168" s="7"/>
      <c r="D168" s="224">
        <v>104</v>
      </c>
      <c r="E168" s="78">
        <v>104</v>
      </c>
      <c r="F168" s="113">
        <v>104</v>
      </c>
      <c r="G168" s="90">
        <f t="shared" si="8"/>
        <v>124.8</v>
      </c>
      <c r="H168" s="7"/>
      <c r="I168" s="87"/>
      <c r="K168" s="135"/>
    </row>
    <row r="169" spans="1:11" s="1" customFormat="1" ht="33" customHeight="1" x14ac:dyDescent="0.3">
      <c r="A169" s="38" t="s">
        <v>435</v>
      </c>
      <c r="B169" s="13" t="s">
        <v>337</v>
      </c>
      <c r="C169" s="7"/>
      <c r="D169" s="224">
        <v>129</v>
      </c>
      <c r="E169" s="75">
        <v>129</v>
      </c>
      <c r="F169" s="113">
        <v>129</v>
      </c>
      <c r="G169" s="90">
        <f t="shared" si="8"/>
        <v>154.80000000000001</v>
      </c>
      <c r="H169" s="7"/>
      <c r="I169" s="87"/>
      <c r="K169" s="135"/>
    </row>
    <row r="170" spans="1:11" s="1" customFormat="1" ht="33" customHeight="1" x14ac:dyDescent="0.3">
      <c r="A170" s="38"/>
      <c r="B170" s="13" t="s">
        <v>816</v>
      </c>
      <c r="C170" s="7"/>
      <c r="D170" s="224">
        <v>76</v>
      </c>
      <c r="E170" s="75"/>
      <c r="F170" s="113"/>
      <c r="G170" s="90">
        <f t="shared" si="8"/>
        <v>91.2</v>
      </c>
      <c r="H170" s="7"/>
      <c r="I170" s="87"/>
      <c r="K170" s="135"/>
    </row>
    <row r="171" spans="1:11" s="5" customFormat="1" ht="27.6" customHeight="1" x14ac:dyDescent="0.3">
      <c r="A171" s="38" t="s">
        <v>381</v>
      </c>
      <c r="B171" s="13" t="s">
        <v>338</v>
      </c>
      <c r="C171" s="7"/>
      <c r="D171" s="224">
        <v>128</v>
      </c>
      <c r="E171" s="75">
        <v>128</v>
      </c>
      <c r="F171" s="113">
        <v>128</v>
      </c>
      <c r="G171" s="90">
        <f t="shared" si="8"/>
        <v>153.6</v>
      </c>
      <c r="H171" s="7"/>
      <c r="I171" s="87"/>
      <c r="K171" s="135"/>
    </row>
    <row r="172" spans="1:11" s="5" customFormat="1" ht="27.6" customHeight="1" x14ac:dyDescent="0.3">
      <c r="A172" s="38" t="s">
        <v>434</v>
      </c>
      <c r="B172" s="13" t="s">
        <v>339</v>
      </c>
      <c r="C172" s="7"/>
      <c r="D172" s="224">
        <v>195</v>
      </c>
      <c r="E172" s="75">
        <v>195</v>
      </c>
      <c r="F172" s="113">
        <v>195</v>
      </c>
      <c r="G172" s="90">
        <f t="shared" si="8"/>
        <v>234</v>
      </c>
      <c r="H172" s="7"/>
      <c r="I172" s="87"/>
      <c r="K172" s="135"/>
    </row>
    <row r="173" spans="1:11" s="1" customFormat="1" ht="27.6" customHeight="1" x14ac:dyDescent="0.3">
      <c r="A173" s="38" t="s">
        <v>433</v>
      </c>
      <c r="B173" s="13" t="s">
        <v>340</v>
      </c>
      <c r="C173" s="7"/>
      <c r="D173" s="224">
        <v>102</v>
      </c>
      <c r="E173" s="75">
        <v>102</v>
      </c>
      <c r="F173" s="113">
        <v>102</v>
      </c>
      <c r="G173" s="90">
        <f t="shared" si="8"/>
        <v>122.4</v>
      </c>
      <c r="H173" s="7"/>
      <c r="I173" s="87"/>
      <c r="K173" s="135"/>
    </row>
    <row r="174" spans="1:11" s="1" customFormat="1" ht="27.6" customHeight="1" x14ac:dyDescent="0.3">
      <c r="A174" s="43" t="s">
        <v>567</v>
      </c>
      <c r="B174" s="18" t="s">
        <v>564</v>
      </c>
      <c r="C174" s="24"/>
      <c r="D174" s="224">
        <v>28.3</v>
      </c>
      <c r="E174" s="78">
        <v>28.3</v>
      </c>
      <c r="F174" s="114">
        <v>26.8</v>
      </c>
      <c r="G174" s="90">
        <f t="shared" si="8"/>
        <v>33.96</v>
      </c>
      <c r="H174" s="7"/>
      <c r="I174" s="87"/>
      <c r="K174" s="135"/>
    </row>
    <row r="175" spans="1:11" s="1" customFormat="1" ht="33" customHeight="1" x14ac:dyDescent="0.3">
      <c r="A175" s="43" t="s">
        <v>566</v>
      </c>
      <c r="B175" s="18" t="s">
        <v>565</v>
      </c>
      <c r="C175" s="24"/>
      <c r="D175" s="224">
        <v>38.5</v>
      </c>
      <c r="E175" s="78">
        <v>38.5</v>
      </c>
      <c r="F175" s="114">
        <v>36.200000000000003</v>
      </c>
      <c r="G175" s="90">
        <f t="shared" si="8"/>
        <v>46.2</v>
      </c>
      <c r="H175" s="7"/>
      <c r="I175" s="87"/>
      <c r="K175" s="135"/>
    </row>
    <row r="176" spans="1:11" s="1" customFormat="1" ht="33" customHeight="1" x14ac:dyDescent="0.3">
      <c r="A176" s="43" t="s">
        <v>537</v>
      </c>
      <c r="B176" s="18" t="s">
        <v>498</v>
      </c>
      <c r="C176" s="24"/>
      <c r="D176" s="224">
        <v>9.25</v>
      </c>
      <c r="E176" s="78">
        <v>9.25</v>
      </c>
      <c r="F176" s="113">
        <v>9.25</v>
      </c>
      <c r="G176" s="90">
        <f t="shared" si="8"/>
        <v>11.1</v>
      </c>
      <c r="H176" s="7"/>
      <c r="I176" s="87"/>
      <c r="K176" s="135"/>
    </row>
    <row r="177" spans="1:11" s="1" customFormat="1" ht="33" customHeight="1" x14ac:dyDescent="0.3">
      <c r="A177" s="43" t="s">
        <v>496</v>
      </c>
      <c r="B177" s="18" t="s">
        <v>495</v>
      </c>
      <c r="C177" s="24"/>
      <c r="D177" s="224">
        <v>9.17</v>
      </c>
      <c r="E177" s="78">
        <v>9.17</v>
      </c>
      <c r="F177" s="113">
        <v>9.17</v>
      </c>
      <c r="G177" s="90">
        <f t="shared" si="8"/>
        <v>11.004</v>
      </c>
      <c r="H177" s="7"/>
      <c r="I177" s="87"/>
      <c r="K177" s="135"/>
    </row>
    <row r="178" spans="1:11" s="1" customFormat="1" ht="33" customHeight="1" x14ac:dyDescent="0.3">
      <c r="A178" s="38" t="s">
        <v>432</v>
      </c>
      <c r="B178" s="13" t="s">
        <v>342</v>
      </c>
      <c r="C178" s="7"/>
      <c r="D178" s="224">
        <v>1470</v>
      </c>
      <c r="E178" s="75">
        <v>1470</v>
      </c>
      <c r="F178" s="113">
        <v>1470</v>
      </c>
      <c r="G178" s="90">
        <f t="shared" si="8"/>
        <v>1764</v>
      </c>
      <c r="H178" s="7"/>
      <c r="I178" s="87"/>
      <c r="K178" s="135"/>
    </row>
    <row r="179" spans="1:11" s="1" customFormat="1" ht="33" customHeight="1" x14ac:dyDescent="0.3">
      <c r="A179" s="38"/>
      <c r="B179" s="13" t="s">
        <v>752</v>
      </c>
      <c r="C179" s="7"/>
      <c r="D179" s="224">
        <v>495</v>
      </c>
      <c r="E179" s="75"/>
      <c r="F179" s="113"/>
      <c r="G179" s="90">
        <f t="shared" si="8"/>
        <v>594</v>
      </c>
      <c r="H179" s="7"/>
      <c r="I179" s="87"/>
      <c r="K179" s="135"/>
    </row>
    <row r="180" spans="1:11" s="1" customFormat="1" ht="33" hidden="1" customHeight="1" x14ac:dyDescent="0.3">
      <c r="A180" s="38" t="s">
        <v>61</v>
      </c>
      <c r="B180" s="13" t="s">
        <v>547</v>
      </c>
      <c r="C180" s="7"/>
      <c r="D180" s="224">
        <v>8.1</v>
      </c>
      <c r="E180" s="75">
        <v>8.1</v>
      </c>
      <c r="F180" s="113">
        <v>8.1</v>
      </c>
      <c r="G180" s="90">
        <f t="shared" si="8"/>
        <v>9.7199999999999989</v>
      </c>
      <c r="H180" s="7"/>
      <c r="I180" s="87"/>
      <c r="K180" s="135"/>
    </row>
    <row r="181" spans="1:11" s="1" customFormat="1" ht="37.5" hidden="1" customHeight="1" x14ac:dyDescent="0.3">
      <c r="A181" s="38" t="s">
        <v>382</v>
      </c>
      <c r="B181" s="13" t="s">
        <v>546</v>
      </c>
      <c r="C181" s="7"/>
      <c r="D181" s="224">
        <v>8.1</v>
      </c>
      <c r="E181" s="75">
        <v>8.1</v>
      </c>
      <c r="F181" s="113">
        <v>8.1</v>
      </c>
      <c r="G181" s="90">
        <f t="shared" si="8"/>
        <v>9.7199999999999989</v>
      </c>
      <c r="H181" s="7"/>
      <c r="I181" s="87"/>
      <c r="K181" s="135"/>
    </row>
    <row r="182" spans="1:11" s="1" customFormat="1" ht="33" customHeight="1" x14ac:dyDescent="0.3">
      <c r="A182" s="38" t="s">
        <v>59</v>
      </c>
      <c r="B182" s="13" t="s">
        <v>817</v>
      </c>
      <c r="C182" s="7"/>
      <c r="D182" s="224">
        <f>8.65*3</f>
        <v>25.950000000000003</v>
      </c>
      <c r="E182" s="75">
        <v>8.65</v>
      </c>
      <c r="F182" s="113">
        <v>8.65</v>
      </c>
      <c r="G182" s="90">
        <f t="shared" si="8"/>
        <v>31.140000000000004</v>
      </c>
      <c r="H182" s="7"/>
      <c r="I182" s="87"/>
      <c r="K182" s="135"/>
    </row>
    <row r="183" spans="1:11" s="1" customFormat="1" ht="33" customHeight="1" x14ac:dyDescent="0.3">
      <c r="A183" s="38" t="s">
        <v>60</v>
      </c>
      <c r="B183" s="13" t="s">
        <v>548</v>
      </c>
      <c r="C183" s="7"/>
      <c r="D183" s="224">
        <v>9.6</v>
      </c>
      <c r="E183" s="75">
        <v>9.6</v>
      </c>
      <c r="F183" s="113">
        <v>9.6</v>
      </c>
      <c r="G183" s="90">
        <f t="shared" si="8"/>
        <v>11.52</v>
      </c>
      <c r="H183" s="7"/>
      <c r="I183" s="87"/>
      <c r="K183" s="135"/>
    </row>
    <row r="184" spans="1:11" s="1" customFormat="1" ht="39.6" customHeight="1" x14ac:dyDescent="0.3">
      <c r="A184" s="38" t="s">
        <v>68</v>
      </c>
      <c r="B184" s="13" t="s">
        <v>771</v>
      </c>
      <c r="C184" s="7"/>
      <c r="D184" s="224">
        <v>7.45</v>
      </c>
      <c r="E184" s="75">
        <v>6.8</v>
      </c>
      <c r="F184" s="113">
        <v>6.8</v>
      </c>
      <c r="G184" s="90">
        <f t="shared" si="8"/>
        <v>8.94</v>
      </c>
      <c r="H184" s="7"/>
      <c r="I184" s="87"/>
      <c r="K184" s="135"/>
    </row>
    <row r="185" spans="1:11" s="1" customFormat="1" ht="33" hidden="1" customHeight="1" x14ac:dyDescent="0.3">
      <c r="A185" s="38" t="s">
        <v>67</v>
      </c>
      <c r="B185" s="13" t="s">
        <v>667</v>
      </c>
      <c r="C185" s="7"/>
      <c r="D185" s="224">
        <v>1.45</v>
      </c>
      <c r="E185" s="75">
        <v>1.45</v>
      </c>
      <c r="F185" s="113">
        <v>1.45</v>
      </c>
      <c r="G185" s="90">
        <f t="shared" si="8"/>
        <v>1.74</v>
      </c>
      <c r="H185" s="7"/>
      <c r="I185" s="87"/>
      <c r="K185" s="135"/>
    </row>
    <row r="186" spans="1:11" s="1" customFormat="1" ht="33" hidden="1" customHeight="1" x14ac:dyDescent="0.3">
      <c r="A186" s="38" t="s">
        <v>62</v>
      </c>
      <c r="B186" s="13" t="s">
        <v>63</v>
      </c>
      <c r="C186" s="7"/>
      <c r="D186" s="224">
        <v>5.27</v>
      </c>
      <c r="E186" s="75">
        <v>5.27</v>
      </c>
      <c r="F186" s="113">
        <v>5.27</v>
      </c>
      <c r="G186" s="90">
        <f t="shared" si="8"/>
        <v>6.3239999999999998</v>
      </c>
      <c r="H186" s="7"/>
      <c r="I186" s="87"/>
      <c r="K186" s="135"/>
    </row>
    <row r="187" spans="1:11" s="2" customFormat="1" ht="29.25" hidden="1" customHeight="1" x14ac:dyDescent="0.3">
      <c r="A187" s="38" t="s">
        <v>64</v>
      </c>
      <c r="B187" s="13" t="s">
        <v>65</v>
      </c>
      <c r="C187" s="7"/>
      <c r="D187" s="224">
        <v>7.7</v>
      </c>
      <c r="E187" s="75">
        <v>7.7</v>
      </c>
      <c r="F187" s="113">
        <v>7.7</v>
      </c>
      <c r="G187" s="90">
        <f t="shared" si="8"/>
        <v>9.24</v>
      </c>
      <c r="H187" s="7"/>
      <c r="I187" s="87"/>
      <c r="K187" s="135"/>
    </row>
    <row r="188" spans="1:11" s="2" customFormat="1" ht="29.25" hidden="1" customHeight="1" x14ac:dyDescent="0.3">
      <c r="A188" s="38" t="s">
        <v>66</v>
      </c>
      <c r="B188" s="13" t="s">
        <v>321</v>
      </c>
      <c r="C188" s="7"/>
      <c r="D188" s="224">
        <v>3.4</v>
      </c>
      <c r="E188" s="75">
        <v>3.4</v>
      </c>
      <c r="F188" s="113">
        <v>3.4</v>
      </c>
      <c r="G188" s="90">
        <f t="shared" si="8"/>
        <v>4.08</v>
      </c>
      <c r="H188" s="7"/>
      <c r="I188" s="87"/>
      <c r="K188" s="135"/>
    </row>
    <row r="189" spans="1:11" s="2" customFormat="1" ht="29.25" hidden="1" customHeight="1" x14ac:dyDescent="0.3">
      <c r="A189" s="38" t="s">
        <v>383</v>
      </c>
      <c r="B189" s="13" t="s">
        <v>549</v>
      </c>
      <c r="C189" s="7"/>
      <c r="D189" s="224">
        <v>6.48</v>
      </c>
      <c r="E189" s="75">
        <v>6.48</v>
      </c>
      <c r="F189" s="113">
        <v>6.48</v>
      </c>
      <c r="G189" s="90">
        <f t="shared" si="8"/>
        <v>7.7760000000000007</v>
      </c>
      <c r="H189" s="7"/>
      <c r="I189" s="87"/>
      <c r="K189" s="135"/>
    </row>
    <row r="190" spans="1:11" s="2" customFormat="1" ht="29.25" customHeight="1" x14ac:dyDescent="0.3">
      <c r="A190" s="38" t="s">
        <v>258</v>
      </c>
      <c r="B190" s="13" t="s">
        <v>223</v>
      </c>
      <c r="C190" s="7"/>
      <c r="D190" s="224">
        <v>10.199999999999999</v>
      </c>
      <c r="E190" s="75">
        <v>10.199999999999999</v>
      </c>
      <c r="F190" s="113">
        <v>10.199999999999999</v>
      </c>
      <c r="G190" s="90">
        <f t="shared" si="8"/>
        <v>12.239999999999998</v>
      </c>
      <c r="H190" s="7"/>
      <c r="I190" s="87"/>
      <c r="K190" s="135"/>
    </row>
    <row r="191" spans="1:11" s="1" customFormat="1" ht="33" customHeight="1" x14ac:dyDescent="0.3">
      <c r="A191" s="50" t="s">
        <v>431</v>
      </c>
      <c r="B191" s="60" t="s">
        <v>470</v>
      </c>
      <c r="C191" s="51"/>
      <c r="D191" s="224">
        <v>9.9</v>
      </c>
      <c r="E191" s="156">
        <v>9.9</v>
      </c>
      <c r="F191" s="113">
        <v>9.9</v>
      </c>
      <c r="G191" s="90">
        <f t="shared" si="8"/>
        <v>11.88</v>
      </c>
      <c r="H191" s="7"/>
      <c r="I191" s="87"/>
      <c r="K191" s="135"/>
    </row>
    <row r="192" spans="1:11" s="1" customFormat="1" ht="43.95" hidden="1" customHeight="1" x14ac:dyDescent="0.3">
      <c r="A192" s="38" t="s">
        <v>104</v>
      </c>
      <c r="B192" s="166" t="s">
        <v>719</v>
      </c>
      <c r="C192" s="7"/>
      <c r="D192" s="224">
        <v>5.25</v>
      </c>
      <c r="E192" s="75">
        <v>5.25</v>
      </c>
      <c r="F192" s="113">
        <v>5.25</v>
      </c>
      <c r="G192" s="90">
        <f t="shared" si="8"/>
        <v>6.3</v>
      </c>
      <c r="H192" s="7"/>
      <c r="I192" s="87"/>
      <c r="K192" s="135"/>
    </row>
    <row r="193" spans="1:11" s="1" customFormat="1" ht="41.4" hidden="1" customHeight="1" x14ac:dyDescent="0.3">
      <c r="A193" s="38" t="s">
        <v>105</v>
      </c>
      <c r="B193" s="13" t="s">
        <v>718</v>
      </c>
      <c r="C193" s="7"/>
      <c r="D193" s="224">
        <v>4.8</v>
      </c>
      <c r="E193" s="75">
        <v>4.8</v>
      </c>
      <c r="F193" s="113">
        <v>4.8</v>
      </c>
      <c r="G193" s="90">
        <f t="shared" si="8"/>
        <v>5.76</v>
      </c>
      <c r="H193" s="7"/>
      <c r="I193" s="87"/>
      <c r="K193" s="135"/>
    </row>
    <row r="194" spans="1:11" s="1" customFormat="1" ht="33" hidden="1" customHeight="1" x14ac:dyDescent="0.3">
      <c r="A194" s="38" t="s">
        <v>479</v>
      </c>
      <c r="B194" s="13" t="s">
        <v>728</v>
      </c>
      <c r="C194" s="7"/>
      <c r="D194" s="224">
        <v>2.7</v>
      </c>
      <c r="E194" s="75">
        <v>2.7</v>
      </c>
      <c r="F194" s="113">
        <v>2.7</v>
      </c>
      <c r="G194" s="90">
        <f t="shared" si="8"/>
        <v>3.24</v>
      </c>
      <c r="H194" s="7"/>
      <c r="I194" s="87"/>
      <c r="K194" s="135"/>
    </row>
    <row r="195" spans="1:11" s="1" customFormat="1" ht="33" hidden="1" customHeight="1" x14ac:dyDescent="0.3">
      <c r="A195" s="38" t="s">
        <v>234</v>
      </c>
      <c r="B195" s="13" t="s">
        <v>358</v>
      </c>
      <c r="C195" s="7"/>
      <c r="D195" s="224">
        <v>23.5</v>
      </c>
      <c r="E195" s="75">
        <v>23.5</v>
      </c>
      <c r="F195" s="113">
        <v>23.5</v>
      </c>
      <c r="G195" s="90">
        <f t="shared" si="8"/>
        <v>28.2</v>
      </c>
      <c r="H195" s="7"/>
      <c r="I195" s="87"/>
      <c r="K195" s="135"/>
    </row>
    <row r="196" spans="1:11" s="1" customFormat="1" ht="63.6" hidden="1" customHeight="1" x14ac:dyDescent="0.3">
      <c r="A196" s="38" t="s">
        <v>344</v>
      </c>
      <c r="B196" s="14" t="s">
        <v>615</v>
      </c>
      <c r="C196" s="7"/>
      <c r="D196" s="224">
        <v>15.3</v>
      </c>
      <c r="E196" s="75">
        <v>15.3</v>
      </c>
      <c r="F196" s="113">
        <v>15.3</v>
      </c>
      <c r="G196" s="90">
        <f t="shared" si="8"/>
        <v>18.36</v>
      </c>
      <c r="H196" s="7"/>
      <c r="I196" s="87"/>
      <c r="K196" s="135"/>
    </row>
    <row r="197" spans="1:11" s="1" customFormat="1" ht="37.5" hidden="1" customHeight="1" x14ac:dyDescent="0.3">
      <c r="A197" s="38" t="s">
        <v>430</v>
      </c>
      <c r="B197" s="13" t="s">
        <v>474</v>
      </c>
      <c r="C197" s="7"/>
      <c r="D197" s="224">
        <v>7.9</v>
      </c>
      <c r="E197" s="75">
        <v>7.9</v>
      </c>
      <c r="F197" s="113">
        <v>7.9</v>
      </c>
      <c r="G197" s="90">
        <f t="shared" si="8"/>
        <v>9.48</v>
      </c>
      <c r="H197" s="7"/>
      <c r="I197" s="87"/>
      <c r="K197" s="135"/>
    </row>
    <row r="198" spans="1:11" s="1" customFormat="1" ht="30" customHeight="1" x14ac:dyDescent="0.3">
      <c r="A198" s="43"/>
      <c r="B198" s="133" t="s">
        <v>727</v>
      </c>
      <c r="C198" s="24"/>
      <c r="D198" s="224">
        <v>24</v>
      </c>
      <c r="E198" s="78"/>
      <c r="F198" s="190"/>
      <c r="G198" s="90">
        <f t="shared" si="8"/>
        <v>28.8</v>
      </c>
      <c r="H198" s="7"/>
      <c r="I198" s="87"/>
      <c r="J198" s="5"/>
      <c r="K198" s="181"/>
    </row>
    <row r="199" spans="1:11" s="5" customFormat="1" ht="37.5" customHeight="1" x14ac:dyDescent="0.3">
      <c r="A199" s="43" t="s">
        <v>587</v>
      </c>
      <c r="B199" s="18" t="s">
        <v>645</v>
      </c>
      <c r="C199" s="24"/>
      <c r="D199" s="224">
        <v>3.42</v>
      </c>
      <c r="E199" s="78">
        <v>3.42</v>
      </c>
      <c r="F199" s="114"/>
      <c r="G199" s="90">
        <f t="shared" si="8"/>
        <v>4.1040000000000001</v>
      </c>
      <c r="H199" s="7"/>
      <c r="I199" s="87"/>
      <c r="K199" s="181"/>
    </row>
    <row r="200" spans="1:11" s="1" customFormat="1" ht="40.5" customHeight="1" x14ac:dyDescent="0.3">
      <c r="A200" s="38" t="s">
        <v>88</v>
      </c>
      <c r="B200" s="13" t="s">
        <v>773</v>
      </c>
      <c r="C200" s="7"/>
      <c r="D200" s="224">
        <v>1.98</v>
      </c>
      <c r="E200" s="75">
        <v>1.98</v>
      </c>
      <c r="F200" s="113">
        <v>1.98</v>
      </c>
      <c r="G200" s="90">
        <f t="shared" si="8"/>
        <v>2.3759999999999999</v>
      </c>
      <c r="H200" s="7"/>
      <c r="I200" s="87"/>
      <c r="K200" s="135"/>
    </row>
    <row r="201" spans="1:11" s="1" customFormat="1" ht="33" customHeight="1" x14ac:dyDescent="0.3">
      <c r="A201" s="38" t="s">
        <v>616</v>
      </c>
      <c r="B201" s="13" t="s">
        <v>722</v>
      </c>
      <c r="C201" s="7"/>
      <c r="D201" s="224">
        <v>1.03</v>
      </c>
      <c r="E201" s="75">
        <v>1.03</v>
      </c>
      <c r="F201" s="113"/>
      <c r="G201" s="90">
        <f t="shared" si="8"/>
        <v>1.236</v>
      </c>
      <c r="H201" s="7"/>
      <c r="I201" s="87"/>
      <c r="K201" s="135"/>
    </row>
    <row r="202" spans="1:11" s="1" customFormat="1" ht="33" customHeight="1" x14ac:dyDescent="0.3">
      <c r="A202" s="38" t="s">
        <v>44</v>
      </c>
      <c r="B202" s="13" t="s">
        <v>286</v>
      </c>
      <c r="C202" s="7"/>
      <c r="D202" s="224">
        <v>3.05</v>
      </c>
      <c r="E202" s="75">
        <v>3.05</v>
      </c>
      <c r="F202" s="113">
        <v>3.05</v>
      </c>
      <c r="G202" s="90">
        <f t="shared" si="8"/>
        <v>3.6599999999999997</v>
      </c>
      <c r="H202" s="7"/>
      <c r="I202" s="87"/>
      <c r="K202" s="135"/>
    </row>
    <row r="203" spans="1:11" s="1" customFormat="1" ht="33" customHeight="1" x14ac:dyDescent="0.3">
      <c r="A203" s="38" t="s">
        <v>45</v>
      </c>
      <c r="B203" s="13" t="s">
        <v>818</v>
      </c>
      <c r="C203" s="7"/>
      <c r="D203" s="224">
        <f>17.3*3</f>
        <v>51.900000000000006</v>
      </c>
      <c r="E203" s="75">
        <v>16.850000000000001</v>
      </c>
      <c r="F203" s="113">
        <v>16.850000000000001</v>
      </c>
      <c r="G203" s="90">
        <f t="shared" si="8"/>
        <v>62.280000000000008</v>
      </c>
      <c r="H203" s="7"/>
      <c r="I203" s="87"/>
      <c r="K203" s="135"/>
    </row>
    <row r="204" spans="1:11" s="1" customFormat="1" ht="33" customHeight="1" x14ac:dyDescent="0.3">
      <c r="A204" s="38" t="s">
        <v>345</v>
      </c>
      <c r="B204" s="13" t="s">
        <v>600</v>
      </c>
      <c r="C204" s="7"/>
      <c r="D204" s="224">
        <v>18.45</v>
      </c>
      <c r="E204" s="75">
        <v>17.899999999999999</v>
      </c>
      <c r="F204" s="113">
        <v>17.899999999999999</v>
      </c>
      <c r="G204" s="90">
        <f t="shared" si="8"/>
        <v>22.14</v>
      </c>
      <c r="H204" s="7"/>
      <c r="I204" s="87"/>
      <c r="K204" s="135"/>
    </row>
    <row r="205" spans="1:11" s="1" customFormat="1" ht="33" customHeight="1" x14ac:dyDescent="0.3">
      <c r="A205" s="38" t="s">
        <v>43</v>
      </c>
      <c r="B205" s="13" t="s">
        <v>285</v>
      </c>
      <c r="C205" s="7"/>
      <c r="D205" s="224">
        <v>6.65</v>
      </c>
      <c r="E205" s="75">
        <v>6.5</v>
      </c>
      <c r="F205" s="113">
        <v>6.5</v>
      </c>
      <c r="G205" s="90">
        <f t="shared" si="8"/>
        <v>7.98</v>
      </c>
      <c r="H205" s="7"/>
      <c r="I205" s="87"/>
      <c r="K205" s="135"/>
    </row>
    <row r="206" spans="1:11" s="5" customFormat="1" ht="33" customHeight="1" x14ac:dyDescent="0.3">
      <c r="A206" s="38"/>
      <c r="B206" s="13" t="s">
        <v>772</v>
      </c>
      <c r="C206" s="7"/>
      <c r="D206" s="224">
        <f>240*5.94</f>
        <v>1425.6000000000001</v>
      </c>
      <c r="E206" s="75">
        <f>240*5.6</f>
        <v>1344</v>
      </c>
      <c r="F206" s="113">
        <v>5.6</v>
      </c>
      <c r="G206" s="90">
        <f t="shared" ref="G206:G241" si="9">(D206+(D206 *20)/100)</f>
        <v>1710.7200000000003</v>
      </c>
      <c r="H206" s="7"/>
      <c r="I206" s="87"/>
      <c r="K206" s="135"/>
    </row>
    <row r="207" spans="1:11" s="1" customFormat="1" ht="33" customHeight="1" x14ac:dyDescent="0.3">
      <c r="A207" s="42" t="s">
        <v>40</v>
      </c>
      <c r="B207" s="22" t="s">
        <v>41</v>
      </c>
      <c r="C207" s="23"/>
      <c r="D207" s="224">
        <v>9.8000000000000007</v>
      </c>
      <c r="E207" s="157">
        <v>9.34</v>
      </c>
      <c r="F207" s="113">
        <v>9.34</v>
      </c>
      <c r="G207" s="90">
        <f t="shared" si="9"/>
        <v>11.760000000000002</v>
      </c>
      <c r="H207" s="7"/>
      <c r="I207" s="87"/>
      <c r="K207" s="135"/>
    </row>
    <row r="208" spans="1:11" s="1" customFormat="1" ht="33" customHeight="1" x14ac:dyDescent="0.3">
      <c r="A208" s="42" t="s">
        <v>260</v>
      </c>
      <c r="B208" s="22" t="s">
        <v>42</v>
      </c>
      <c r="C208" s="23"/>
      <c r="D208" s="224">
        <v>10.44</v>
      </c>
      <c r="E208" s="157">
        <v>9.9499999999999993</v>
      </c>
      <c r="F208" s="113">
        <v>9.9499999999999993</v>
      </c>
      <c r="G208" s="90">
        <f t="shared" si="9"/>
        <v>12.527999999999999</v>
      </c>
      <c r="H208" s="7"/>
      <c r="I208" s="87"/>
      <c r="K208" s="135"/>
    </row>
    <row r="209" spans="1:11" s="1" customFormat="1" ht="33" hidden="1" customHeight="1" x14ac:dyDescent="0.3">
      <c r="A209" s="43" t="s">
        <v>91</v>
      </c>
      <c r="B209" s="18" t="s">
        <v>550</v>
      </c>
      <c r="C209" s="24"/>
      <c r="D209" s="224">
        <v>1.7</v>
      </c>
      <c r="E209" s="78">
        <v>1.7</v>
      </c>
      <c r="F209" s="113">
        <v>1.7</v>
      </c>
      <c r="G209" s="90">
        <f t="shared" si="9"/>
        <v>2.04</v>
      </c>
      <c r="H209" s="23"/>
      <c r="I209" s="92"/>
      <c r="K209" s="135"/>
    </row>
    <row r="210" spans="1:11" s="1" customFormat="1" ht="33" hidden="1" customHeight="1" x14ac:dyDescent="0.3">
      <c r="A210" s="38" t="s">
        <v>92</v>
      </c>
      <c r="B210" s="13" t="s">
        <v>335</v>
      </c>
      <c r="C210" s="7"/>
      <c r="D210" s="224">
        <v>1.08</v>
      </c>
      <c r="E210" s="75">
        <v>1.05</v>
      </c>
      <c r="F210" s="113">
        <v>1.05</v>
      </c>
      <c r="G210" s="90">
        <f t="shared" si="9"/>
        <v>1.296</v>
      </c>
      <c r="H210" s="23"/>
      <c r="I210" s="92"/>
      <c r="K210" s="135"/>
    </row>
    <row r="211" spans="1:11" s="1" customFormat="1" ht="33" customHeight="1" x14ac:dyDescent="0.3">
      <c r="A211" s="38"/>
      <c r="B211" s="13" t="s">
        <v>828</v>
      </c>
      <c r="C211" s="7"/>
      <c r="D211" s="224">
        <v>10.5</v>
      </c>
      <c r="E211" s="75"/>
      <c r="F211" s="113"/>
      <c r="G211" s="90">
        <f t="shared" si="9"/>
        <v>12.6</v>
      </c>
      <c r="H211" s="9"/>
      <c r="I211" s="93"/>
      <c r="K211" s="135"/>
    </row>
    <row r="212" spans="1:11" s="1" customFormat="1" ht="33" customHeight="1" x14ac:dyDescent="0.3">
      <c r="A212" s="38" t="s">
        <v>230</v>
      </c>
      <c r="B212" s="13" t="s">
        <v>269</v>
      </c>
      <c r="C212" s="7"/>
      <c r="D212" s="224">
        <v>3.72</v>
      </c>
      <c r="E212" s="75">
        <v>3.55</v>
      </c>
      <c r="F212" s="113">
        <v>3.55</v>
      </c>
      <c r="G212" s="90">
        <f t="shared" si="9"/>
        <v>4.4640000000000004</v>
      </c>
      <c r="H212" s="9"/>
      <c r="I212" s="93"/>
      <c r="K212" s="135"/>
    </row>
    <row r="213" spans="1:11" s="1" customFormat="1" ht="33" customHeight="1" x14ac:dyDescent="0.3">
      <c r="A213" s="38" t="s">
        <v>89</v>
      </c>
      <c r="B213" s="13" t="s">
        <v>267</v>
      </c>
      <c r="C213" s="7"/>
      <c r="D213" s="224">
        <v>3.65</v>
      </c>
      <c r="E213" s="75">
        <v>3.45</v>
      </c>
      <c r="F213" s="113">
        <v>3.45</v>
      </c>
      <c r="G213" s="90">
        <f t="shared" si="9"/>
        <v>4.38</v>
      </c>
      <c r="H213" s="7"/>
      <c r="I213" s="87"/>
      <c r="K213" s="135"/>
    </row>
    <row r="214" spans="1:11" s="1" customFormat="1" ht="33" customHeight="1" x14ac:dyDescent="0.3">
      <c r="A214" s="38" t="s">
        <v>90</v>
      </c>
      <c r="B214" s="13" t="s">
        <v>268</v>
      </c>
      <c r="C214" s="7"/>
      <c r="D214" s="224">
        <v>6.98</v>
      </c>
      <c r="E214" s="75">
        <v>6.65</v>
      </c>
      <c r="F214" s="113">
        <v>6.65</v>
      </c>
      <c r="G214" s="90">
        <f t="shared" si="9"/>
        <v>8.3760000000000012</v>
      </c>
      <c r="H214" s="7"/>
      <c r="I214" s="87"/>
      <c r="K214" s="135"/>
    </row>
    <row r="215" spans="1:11" s="1" customFormat="1" ht="33" customHeight="1" x14ac:dyDescent="0.3">
      <c r="A215" s="38" t="s">
        <v>536</v>
      </c>
      <c r="B215" s="18" t="s">
        <v>774</v>
      </c>
      <c r="C215" s="24"/>
      <c r="D215" s="224">
        <v>92.5</v>
      </c>
      <c r="E215" s="78">
        <f>5*18.5</f>
        <v>92.5</v>
      </c>
      <c r="F215" s="113">
        <v>18.5</v>
      </c>
      <c r="G215" s="90">
        <f t="shared" si="9"/>
        <v>111</v>
      </c>
      <c r="H215" s="7"/>
      <c r="I215" s="87"/>
      <c r="K215" s="135"/>
    </row>
    <row r="216" spans="1:11" s="1" customFormat="1" ht="33" customHeight="1" x14ac:dyDescent="0.3">
      <c r="A216" s="38" t="s">
        <v>429</v>
      </c>
      <c r="B216" s="13" t="s">
        <v>346</v>
      </c>
      <c r="C216" s="7"/>
      <c r="D216" s="224">
        <v>71.25</v>
      </c>
      <c r="E216" s="75">
        <v>51</v>
      </c>
      <c r="F216" s="113">
        <v>51</v>
      </c>
      <c r="G216" s="90">
        <f t="shared" si="9"/>
        <v>85.5</v>
      </c>
      <c r="H216" s="7"/>
      <c r="I216" s="87"/>
      <c r="K216" s="135"/>
    </row>
    <row r="217" spans="1:11" s="1" customFormat="1" ht="30" hidden="1" customHeight="1" x14ac:dyDescent="0.3">
      <c r="A217" s="43" t="s">
        <v>745</v>
      </c>
      <c r="B217" s="133" t="s">
        <v>729</v>
      </c>
      <c r="C217" s="24"/>
      <c r="D217" s="224">
        <v>0.68</v>
      </c>
      <c r="E217" s="78">
        <v>0.65</v>
      </c>
      <c r="F217" s="173"/>
      <c r="G217" s="90">
        <f t="shared" si="9"/>
        <v>0.81600000000000006</v>
      </c>
      <c r="H217" s="172"/>
      <c r="I217" s="172"/>
      <c r="K217" s="135"/>
    </row>
    <row r="218" spans="1:11" s="1" customFormat="1" ht="33" hidden="1" customHeight="1" x14ac:dyDescent="0.3">
      <c r="A218" s="43" t="s">
        <v>84</v>
      </c>
      <c r="B218" s="18" t="s">
        <v>291</v>
      </c>
      <c r="C218" s="24"/>
      <c r="D218" s="224">
        <v>0.72</v>
      </c>
      <c r="E218" s="78">
        <v>0.69</v>
      </c>
      <c r="F218" s="113">
        <v>0.69</v>
      </c>
      <c r="G218" s="90">
        <f t="shared" si="9"/>
        <v>0.86399999999999999</v>
      </c>
      <c r="H218" s="7"/>
      <c r="I218" s="87"/>
      <c r="K218" s="135"/>
    </row>
    <row r="219" spans="1:11" s="1" customFormat="1" ht="33" customHeight="1" x14ac:dyDescent="0.3">
      <c r="A219" s="43" t="s">
        <v>85</v>
      </c>
      <c r="B219" s="18" t="s">
        <v>819</v>
      </c>
      <c r="C219" s="24"/>
      <c r="D219" s="224">
        <f>0.9*3</f>
        <v>2.7</v>
      </c>
      <c r="E219" s="78">
        <v>0.87</v>
      </c>
      <c r="F219" s="113">
        <v>0.87</v>
      </c>
      <c r="G219" s="90">
        <f t="shared" si="9"/>
        <v>3.24</v>
      </c>
      <c r="H219" s="7"/>
      <c r="I219" s="87"/>
      <c r="K219" s="135"/>
    </row>
    <row r="220" spans="1:11" s="1" customFormat="1" ht="33" customHeight="1" x14ac:dyDescent="0.3">
      <c r="A220" s="43" t="s">
        <v>86</v>
      </c>
      <c r="B220" s="18" t="s">
        <v>263</v>
      </c>
      <c r="C220" s="24"/>
      <c r="D220" s="224">
        <v>0.98</v>
      </c>
      <c r="E220" s="78">
        <v>0.8</v>
      </c>
      <c r="F220" s="113">
        <v>0.8</v>
      </c>
      <c r="G220" s="90">
        <f t="shared" si="9"/>
        <v>1.1759999999999999</v>
      </c>
      <c r="H220" s="9"/>
      <c r="I220" s="93"/>
      <c r="K220" s="135"/>
    </row>
    <row r="221" spans="1:11" s="1" customFormat="1" ht="33" customHeight="1" x14ac:dyDescent="0.3">
      <c r="A221" s="43" t="s">
        <v>87</v>
      </c>
      <c r="B221" s="18" t="s">
        <v>292</v>
      </c>
      <c r="C221" s="24"/>
      <c r="D221" s="224">
        <v>0.72</v>
      </c>
      <c r="E221" s="78">
        <v>0.72</v>
      </c>
      <c r="F221" s="113">
        <v>0.72</v>
      </c>
      <c r="G221" s="90">
        <f t="shared" si="9"/>
        <v>0.86399999999999999</v>
      </c>
      <c r="H221" s="9"/>
      <c r="I221" s="93"/>
      <c r="K221" s="135"/>
    </row>
    <row r="222" spans="1:11" s="1" customFormat="1" ht="33" customHeight="1" x14ac:dyDescent="0.3">
      <c r="A222" s="43"/>
      <c r="B222" s="18" t="s">
        <v>775</v>
      </c>
      <c r="C222" s="24"/>
      <c r="D222" s="224">
        <v>150</v>
      </c>
      <c r="E222" s="78"/>
      <c r="F222" s="113"/>
      <c r="G222" s="90">
        <f t="shared" si="9"/>
        <v>180</v>
      </c>
      <c r="H222" s="9"/>
      <c r="I222" s="93"/>
      <c r="K222" s="135"/>
    </row>
    <row r="223" spans="1:11" s="1" customFormat="1" ht="33" customHeight="1" x14ac:dyDescent="0.3">
      <c r="A223" s="43" t="s">
        <v>246</v>
      </c>
      <c r="B223" s="18" t="s">
        <v>293</v>
      </c>
      <c r="C223" s="24"/>
      <c r="D223" s="224">
        <v>0.72</v>
      </c>
      <c r="E223" s="78">
        <v>0.72</v>
      </c>
      <c r="F223" s="113">
        <v>0.72</v>
      </c>
      <c r="G223" s="90">
        <f t="shared" si="9"/>
        <v>0.86399999999999999</v>
      </c>
      <c r="H223" s="9"/>
      <c r="I223" s="93"/>
      <c r="K223" s="135"/>
    </row>
    <row r="224" spans="1:11" s="1" customFormat="1" ht="33" customHeight="1" x14ac:dyDescent="0.3">
      <c r="A224" s="43"/>
      <c r="B224" s="18" t="s">
        <v>776</v>
      </c>
      <c r="C224" s="24"/>
      <c r="D224" s="224">
        <v>150</v>
      </c>
      <c r="E224" s="78"/>
      <c r="F224" s="113"/>
      <c r="G224" s="90">
        <f t="shared" si="9"/>
        <v>180</v>
      </c>
      <c r="H224" s="9"/>
      <c r="I224" s="93"/>
      <c r="K224" s="135"/>
    </row>
    <row r="225" spans="1:11" s="1" customFormat="1" ht="33" customHeight="1" x14ac:dyDescent="0.3">
      <c r="A225" s="43"/>
      <c r="B225" s="62" t="s">
        <v>471</v>
      </c>
      <c r="C225" s="24"/>
      <c r="D225" s="224">
        <v>209</v>
      </c>
      <c r="E225" s="78">
        <v>209</v>
      </c>
      <c r="F225" s="113">
        <v>209</v>
      </c>
      <c r="G225" s="90">
        <f t="shared" si="9"/>
        <v>250.8</v>
      </c>
      <c r="H225" s="9"/>
      <c r="I225" s="93"/>
      <c r="K225" s="135"/>
    </row>
    <row r="226" spans="1:11" s="1" customFormat="1" ht="33" hidden="1" customHeight="1" x14ac:dyDescent="0.3">
      <c r="A226" s="43"/>
      <c r="B226" s="62" t="s">
        <v>480</v>
      </c>
      <c r="C226" s="24"/>
      <c r="D226" s="224">
        <v>256</v>
      </c>
      <c r="E226" s="78">
        <v>256</v>
      </c>
      <c r="F226" s="113">
        <v>256</v>
      </c>
      <c r="G226" s="90">
        <f t="shared" si="9"/>
        <v>307.2</v>
      </c>
      <c r="H226" s="9"/>
      <c r="I226" s="93"/>
      <c r="K226" s="135"/>
    </row>
    <row r="227" spans="1:11" s="1" customFormat="1" ht="33" hidden="1" customHeight="1" x14ac:dyDescent="0.3">
      <c r="A227" s="43"/>
      <c r="B227" s="62" t="s">
        <v>481</v>
      </c>
      <c r="C227" s="24"/>
      <c r="D227" s="224">
        <v>308</v>
      </c>
      <c r="E227" s="78">
        <v>308</v>
      </c>
      <c r="F227" s="113">
        <v>308</v>
      </c>
      <c r="G227" s="90">
        <f t="shared" si="9"/>
        <v>369.6</v>
      </c>
      <c r="H227" s="9"/>
      <c r="I227" s="93"/>
      <c r="K227" s="135"/>
    </row>
    <row r="228" spans="1:11" s="1" customFormat="1" ht="33" hidden="1" customHeight="1" x14ac:dyDescent="0.3">
      <c r="A228" s="43"/>
      <c r="B228" s="62" t="s">
        <v>482</v>
      </c>
      <c r="C228" s="24"/>
      <c r="D228" s="224">
        <v>356</v>
      </c>
      <c r="E228" s="78">
        <v>356</v>
      </c>
      <c r="F228" s="113">
        <v>356</v>
      </c>
      <c r="G228" s="90">
        <f t="shared" si="9"/>
        <v>427.2</v>
      </c>
      <c r="H228" s="9"/>
      <c r="I228" s="93"/>
      <c r="K228" s="135"/>
    </row>
    <row r="229" spans="1:11" s="1" customFormat="1" ht="33" hidden="1" customHeight="1" x14ac:dyDescent="0.3">
      <c r="A229" s="43"/>
      <c r="B229" s="62" t="s">
        <v>483</v>
      </c>
      <c r="C229" s="24"/>
      <c r="D229" s="224">
        <v>395</v>
      </c>
      <c r="E229" s="78">
        <v>395</v>
      </c>
      <c r="F229" s="113">
        <v>395</v>
      </c>
      <c r="G229" s="90">
        <f t="shared" si="9"/>
        <v>474</v>
      </c>
      <c r="H229" s="9"/>
      <c r="I229" s="93"/>
      <c r="K229" s="135"/>
    </row>
    <row r="230" spans="1:11" s="1" customFormat="1" ht="33" hidden="1" customHeight="1" x14ac:dyDescent="0.3">
      <c r="A230" s="43" t="s">
        <v>348</v>
      </c>
      <c r="B230" s="18" t="s">
        <v>347</v>
      </c>
      <c r="C230" s="24"/>
      <c r="D230" s="224">
        <v>54.6</v>
      </c>
      <c r="E230" s="78">
        <v>54.6</v>
      </c>
      <c r="F230" s="113">
        <v>54.6</v>
      </c>
      <c r="G230" s="90">
        <f t="shared" si="9"/>
        <v>65.52</v>
      </c>
      <c r="H230" s="9"/>
      <c r="I230" s="93"/>
      <c r="K230" s="135"/>
    </row>
    <row r="231" spans="1:11" s="1" customFormat="1" ht="33" hidden="1" customHeight="1" x14ac:dyDescent="0.3">
      <c r="A231" s="43" t="s">
        <v>717</v>
      </c>
      <c r="B231" s="18" t="s">
        <v>716</v>
      </c>
      <c r="C231" s="24"/>
      <c r="D231" s="224">
        <v>4.17</v>
      </c>
      <c r="E231" s="78">
        <v>4.17</v>
      </c>
      <c r="F231" s="113"/>
      <c r="G231" s="90">
        <f t="shared" si="9"/>
        <v>5.0039999999999996</v>
      </c>
      <c r="H231" s="9"/>
      <c r="I231" s="93"/>
      <c r="K231" s="135"/>
    </row>
    <row r="232" spans="1:11" s="1" customFormat="1" ht="33" hidden="1" customHeight="1" x14ac:dyDescent="0.3">
      <c r="A232" s="38" t="s">
        <v>428</v>
      </c>
      <c r="B232" s="13" t="s">
        <v>384</v>
      </c>
      <c r="C232" s="7"/>
      <c r="D232" s="224">
        <v>13.5</v>
      </c>
      <c r="E232" s="75">
        <v>13.5</v>
      </c>
      <c r="F232" s="113">
        <v>13.5</v>
      </c>
      <c r="G232" s="90">
        <f t="shared" si="9"/>
        <v>16.2</v>
      </c>
      <c r="H232" s="9"/>
      <c r="I232" s="93"/>
      <c r="K232" s="135"/>
    </row>
    <row r="233" spans="1:11" s="1" customFormat="1" ht="37.5" hidden="1" customHeight="1" x14ac:dyDescent="0.3">
      <c r="A233" s="38" t="s">
        <v>81</v>
      </c>
      <c r="B233" s="13" t="s">
        <v>617</v>
      </c>
      <c r="C233" s="7"/>
      <c r="D233" s="224">
        <v>6.75</v>
      </c>
      <c r="E233" s="75">
        <v>6.75</v>
      </c>
      <c r="F233" s="113">
        <v>6.75</v>
      </c>
      <c r="G233" s="90">
        <f t="shared" si="9"/>
        <v>8.1</v>
      </c>
      <c r="H233" s="9"/>
      <c r="I233" s="93"/>
      <c r="K233" s="135"/>
    </row>
    <row r="234" spans="1:11" s="1" customFormat="1" ht="38.25" customHeight="1" x14ac:dyDescent="0.3">
      <c r="A234" s="43" t="s">
        <v>535</v>
      </c>
      <c r="B234" s="18" t="s">
        <v>820</v>
      </c>
      <c r="C234" s="24"/>
      <c r="D234" s="224">
        <v>98</v>
      </c>
      <c r="E234" s="78">
        <v>83.5</v>
      </c>
      <c r="F234" s="113">
        <v>83.5</v>
      </c>
      <c r="G234" s="90">
        <f t="shared" si="9"/>
        <v>117.6</v>
      </c>
      <c r="H234" s="7"/>
      <c r="I234" s="87"/>
      <c r="K234" s="135"/>
    </row>
    <row r="235" spans="1:11" s="1" customFormat="1" ht="33" customHeight="1" x14ac:dyDescent="0.3">
      <c r="A235" s="43" t="s">
        <v>497</v>
      </c>
      <c r="B235" s="18" t="s">
        <v>852</v>
      </c>
      <c r="C235" s="24"/>
      <c r="D235" s="224">
        <v>68</v>
      </c>
      <c r="E235" s="78">
        <v>50.8</v>
      </c>
      <c r="F235" s="113">
        <v>50.8</v>
      </c>
      <c r="G235" s="90">
        <f t="shared" si="9"/>
        <v>81.599999999999994</v>
      </c>
      <c r="H235" s="7"/>
      <c r="I235" s="87"/>
      <c r="K235" s="135"/>
    </row>
    <row r="236" spans="1:11" s="1" customFormat="1" ht="33" hidden="1" customHeight="1" x14ac:dyDescent="0.3">
      <c r="A236" s="43" t="s">
        <v>21</v>
      </c>
      <c r="B236" s="18" t="s">
        <v>244</v>
      </c>
      <c r="C236" s="24"/>
      <c r="D236" s="224">
        <f>14.05</f>
        <v>14.05</v>
      </c>
      <c r="E236" s="78">
        <v>12</v>
      </c>
      <c r="F236" s="113">
        <v>12</v>
      </c>
      <c r="G236" s="90">
        <f t="shared" si="9"/>
        <v>16.86</v>
      </c>
      <c r="H236" s="7"/>
      <c r="I236" s="87"/>
      <c r="K236" s="135"/>
    </row>
    <row r="237" spans="1:11" s="1" customFormat="1" ht="33" hidden="1" customHeight="1" x14ac:dyDescent="0.3">
      <c r="A237" s="43" t="s">
        <v>284</v>
      </c>
      <c r="B237" s="18" t="s">
        <v>551</v>
      </c>
      <c r="C237" s="24"/>
      <c r="D237" s="224">
        <v>17.5</v>
      </c>
      <c r="E237" s="78">
        <v>16.5</v>
      </c>
      <c r="F237" s="113">
        <v>16.5</v>
      </c>
      <c r="G237" s="90">
        <f t="shared" si="9"/>
        <v>21</v>
      </c>
      <c r="H237" s="7"/>
      <c r="I237" s="87"/>
      <c r="K237" s="135"/>
    </row>
    <row r="238" spans="1:11" s="1" customFormat="1" ht="42.6" hidden="1" customHeight="1" x14ac:dyDescent="0.3">
      <c r="A238" s="184" t="s">
        <v>250</v>
      </c>
      <c r="B238" s="185" t="s">
        <v>552</v>
      </c>
      <c r="C238" s="167"/>
      <c r="D238" s="224"/>
      <c r="E238" s="186">
        <v>42.45</v>
      </c>
      <c r="F238" s="113">
        <v>42.45</v>
      </c>
      <c r="G238" s="90">
        <f t="shared" si="9"/>
        <v>0</v>
      </c>
      <c r="H238" s="7"/>
      <c r="I238" s="87"/>
      <c r="K238" s="135"/>
    </row>
    <row r="239" spans="1:11" s="1" customFormat="1" ht="39" hidden="1" customHeight="1" x14ac:dyDescent="0.3">
      <c r="A239" s="184" t="s">
        <v>350</v>
      </c>
      <c r="B239" s="187" t="s">
        <v>748</v>
      </c>
      <c r="C239" s="167"/>
      <c r="D239" s="224">
        <v>8.9</v>
      </c>
      <c r="E239" s="186">
        <v>48.45</v>
      </c>
      <c r="F239" s="113">
        <v>48.45</v>
      </c>
      <c r="G239" s="90">
        <f t="shared" si="9"/>
        <v>10.68</v>
      </c>
      <c r="H239" s="7"/>
      <c r="I239" s="87"/>
      <c r="K239" s="135"/>
    </row>
    <row r="240" spans="1:11" s="1" customFormat="1" ht="42.6" hidden="1" customHeight="1" x14ac:dyDescent="0.3">
      <c r="A240" s="184" t="s">
        <v>488</v>
      </c>
      <c r="B240" s="187" t="s">
        <v>749</v>
      </c>
      <c r="C240" s="167"/>
      <c r="D240" s="224">
        <v>16.7</v>
      </c>
      <c r="E240" s="186">
        <v>51</v>
      </c>
      <c r="F240" s="113">
        <v>51</v>
      </c>
      <c r="G240" s="90">
        <f t="shared" si="9"/>
        <v>20.04</v>
      </c>
      <c r="H240" s="7"/>
      <c r="I240" s="87"/>
      <c r="K240" s="135"/>
    </row>
    <row r="241" spans="1:11" s="1" customFormat="1" ht="39" customHeight="1" x14ac:dyDescent="0.3">
      <c r="A241" s="38" t="s">
        <v>152</v>
      </c>
      <c r="B241" s="13" t="s">
        <v>153</v>
      </c>
      <c r="C241" s="7"/>
      <c r="D241" s="224">
        <v>170</v>
      </c>
      <c r="E241" s="75">
        <v>163</v>
      </c>
      <c r="F241" s="113">
        <v>163</v>
      </c>
      <c r="G241" s="90">
        <f t="shared" si="9"/>
        <v>204</v>
      </c>
      <c r="H241" s="7"/>
      <c r="I241" s="87"/>
      <c r="K241" s="135"/>
    </row>
    <row r="242" spans="1:11" s="1" customFormat="1" ht="57.6" customHeight="1" x14ac:dyDescent="0.3">
      <c r="A242" s="38" t="s">
        <v>70</v>
      </c>
      <c r="B242" s="13" t="s">
        <v>618</v>
      </c>
      <c r="C242" s="25"/>
      <c r="D242" s="224">
        <v>14.3</v>
      </c>
      <c r="E242" s="75">
        <v>14.3</v>
      </c>
      <c r="F242" s="113">
        <v>14.3</v>
      </c>
      <c r="G242" s="86">
        <f>(D242+(D242 *5.5)/100)</f>
        <v>15.086500000000001</v>
      </c>
      <c r="H242" s="7"/>
      <c r="I242" s="87"/>
      <c r="K242" s="135"/>
    </row>
    <row r="243" spans="1:11" s="1" customFormat="1" ht="56.4" customHeight="1" x14ac:dyDescent="0.3">
      <c r="A243" s="38" t="s">
        <v>351</v>
      </c>
      <c r="B243" s="13" t="s">
        <v>619</v>
      </c>
      <c r="C243" s="7"/>
      <c r="D243" s="224">
        <v>18.2</v>
      </c>
      <c r="E243" s="75">
        <v>18.2</v>
      </c>
      <c r="F243" s="113">
        <v>18.2</v>
      </c>
      <c r="G243" s="86">
        <f>(D243+(D243 *5.5)/100)</f>
        <v>19.201000000000001</v>
      </c>
      <c r="H243" s="7"/>
      <c r="I243" s="87"/>
      <c r="K243" s="135"/>
    </row>
    <row r="244" spans="1:11" s="1" customFormat="1" ht="82.8" customHeight="1" x14ac:dyDescent="0.3">
      <c r="A244" s="38" t="s">
        <v>71</v>
      </c>
      <c r="B244" s="13" t="s">
        <v>734</v>
      </c>
      <c r="C244" s="7"/>
      <c r="D244" s="224">
        <v>2.6</v>
      </c>
      <c r="E244" s="75">
        <v>2.6</v>
      </c>
      <c r="F244" s="113">
        <v>2.6</v>
      </c>
      <c r="G244" s="86">
        <f>(D244+(D244*20)/100)</f>
        <v>3.12</v>
      </c>
      <c r="H244" s="7"/>
      <c r="I244" s="87"/>
      <c r="K244" s="135"/>
    </row>
    <row r="245" spans="1:11" s="1" customFormat="1" ht="39.6" customHeight="1" x14ac:dyDescent="0.3">
      <c r="A245" s="38" t="s">
        <v>584</v>
      </c>
      <c r="B245" s="18" t="s">
        <v>821</v>
      </c>
      <c r="C245" s="24"/>
      <c r="D245" s="224">
        <v>0.8</v>
      </c>
      <c r="E245" s="75">
        <v>0.8</v>
      </c>
      <c r="F245" s="113"/>
      <c r="G245" s="86">
        <f>(D245+(D245*5.5)/100)</f>
        <v>0.84400000000000008</v>
      </c>
      <c r="H245" s="7"/>
      <c r="I245" s="87"/>
      <c r="K245" s="135"/>
    </row>
    <row r="246" spans="1:11" s="1" customFormat="1" ht="30.6" customHeight="1" x14ac:dyDescent="0.3">
      <c r="A246" s="38" t="s">
        <v>586</v>
      </c>
      <c r="B246" s="18" t="s">
        <v>620</v>
      </c>
      <c r="C246" s="7"/>
      <c r="D246" s="224">
        <v>40.799999999999997</v>
      </c>
      <c r="E246" s="75">
        <v>83.33</v>
      </c>
      <c r="F246" s="113">
        <v>83.16</v>
      </c>
      <c r="G246" s="86">
        <f>(D246+(D246*20)/100)</f>
        <v>48.959999999999994</v>
      </c>
      <c r="H246" s="7"/>
      <c r="I246" s="87"/>
      <c r="K246" s="135"/>
    </row>
    <row r="247" spans="1:11" s="1" customFormat="1" ht="34.950000000000003" customHeight="1" x14ac:dyDescent="0.3">
      <c r="A247" s="38" t="s">
        <v>585</v>
      </c>
      <c r="B247" s="18" t="s">
        <v>822</v>
      </c>
      <c r="C247" s="13"/>
      <c r="D247" s="224">
        <v>0.63</v>
      </c>
      <c r="E247" s="75">
        <v>0.63</v>
      </c>
      <c r="F247" s="113">
        <v>315</v>
      </c>
      <c r="G247" s="86">
        <f>(D247+(D247*5.5)/100)</f>
        <v>0.66464999999999996</v>
      </c>
      <c r="H247" s="7"/>
      <c r="I247" s="87"/>
      <c r="K247" s="135"/>
    </row>
    <row r="248" spans="1:11" s="1" customFormat="1" ht="29.4" customHeight="1" x14ac:dyDescent="0.3">
      <c r="A248" s="38" t="s">
        <v>586</v>
      </c>
      <c r="B248" s="18" t="s">
        <v>735</v>
      </c>
      <c r="C248" s="13"/>
      <c r="D248" s="224">
        <v>90</v>
      </c>
      <c r="E248" s="75">
        <v>83.33</v>
      </c>
      <c r="F248" s="113">
        <v>83.33</v>
      </c>
      <c r="G248" s="86">
        <f>(D248+(D248*20)/100)</f>
        <v>108</v>
      </c>
      <c r="H248" s="7"/>
      <c r="I248" s="87"/>
      <c r="K248" s="135"/>
    </row>
    <row r="249" spans="1:11" s="1" customFormat="1" ht="37.950000000000003" customHeight="1" x14ac:dyDescent="0.3">
      <c r="A249" s="38" t="s">
        <v>713</v>
      </c>
      <c r="B249" s="18" t="s">
        <v>723</v>
      </c>
      <c r="C249" s="7"/>
      <c r="D249" s="224">
        <v>0.88</v>
      </c>
      <c r="E249" s="75">
        <v>0.88</v>
      </c>
      <c r="F249" s="113"/>
      <c r="G249" s="86">
        <f>(D249+(D249*5.5)/100)</f>
        <v>0.9284</v>
      </c>
      <c r="H249" s="7"/>
      <c r="I249" s="87"/>
      <c r="K249" s="135"/>
    </row>
    <row r="250" spans="1:11" s="1" customFormat="1" ht="31.2" customHeight="1" x14ac:dyDescent="0.3">
      <c r="A250" s="38" t="s">
        <v>586</v>
      </c>
      <c r="B250" s="18" t="s">
        <v>736</v>
      </c>
      <c r="C250" s="7"/>
      <c r="D250" s="224">
        <v>40.799999999999997</v>
      </c>
      <c r="E250" s="75">
        <v>83.16</v>
      </c>
      <c r="F250" s="113">
        <v>83.16</v>
      </c>
      <c r="G250" s="86">
        <f>(D250+(D250*20)/100)</f>
        <v>48.959999999999994</v>
      </c>
      <c r="H250" s="7"/>
      <c r="I250" s="87"/>
      <c r="K250" s="135"/>
    </row>
    <row r="251" spans="1:11" s="1" customFormat="1" ht="37.200000000000003" customHeight="1" x14ac:dyDescent="0.3">
      <c r="A251" s="38" t="s">
        <v>714</v>
      </c>
      <c r="B251" s="18" t="s">
        <v>711</v>
      </c>
      <c r="C251" s="13"/>
      <c r="D251" s="224">
        <v>0.84</v>
      </c>
      <c r="E251" s="75">
        <v>0.83499999999999996</v>
      </c>
      <c r="F251" s="113"/>
      <c r="G251" s="86">
        <f>(D251+(D251*5.5)/100)</f>
        <v>0.88619999999999999</v>
      </c>
      <c r="H251" s="7"/>
      <c r="I251" s="87"/>
      <c r="K251" s="135"/>
    </row>
    <row r="252" spans="1:11" s="1" customFormat="1" ht="30" customHeight="1" x14ac:dyDescent="0.3">
      <c r="A252" s="38" t="s">
        <v>586</v>
      </c>
      <c r="B252" s="13" t="s">
        <v>621</v>
      </c>
      <c r="C252" s="13"/>
      <c r="D252" s="224">
        <v>90</v>
      </c>
      <c r="E252" s="75">
        <v>83.33</v>
      </c>
      <c r="F252" s="113">
        <v>83.33</v>
      </c>
      <c r="G252" s="86">
        <f>(D252+(D252*20)/100)</f>
        <v>108</v>
      </c>
      <c r="H252" s="7"/>
      <c r="I252" s="87"/>
      <c r="K252" s="135"/>
    </row>
    <row r="253" spans="1:11" s="2" customFormat="1" ht="33" hidden="1" customHeight="1" x14ac:dyDescent="0.3">
      <c r="A253" s="38" t="s">
        <v>622</v>
      </c>
      <c r="B253" s="13" t="s">
        <v>606</v>
      </c>
      <c r="C253" s="7"/>
      <c r="D253" s="224">
        <v>120</v>
      </c>
      <c r="E253" s="75">
        <v>120</v>
      </c>
      <c r="F253" s="113"/>
      <c r="G253" s="86">
        <f t="shared" ref="G253:G292" si="10">(D253+(D253*20)/100)</f>
        <v>144</v>
      </c>
      <c r="H253" s="7"/>
      <c r="I253" s="87"/>
      <c r="K253" s="135"/>
    </row>
    <row r="254" spans="1:11" ht="33" hidden="1" customHeight="1" x14ac:dyDescent="0.3">
      <c r="A254" s="38" t="s">
        <v>256</v>
      </c>
      <c r="B254" s="13" t="s">
        <v>572</v>
      </c>
      <c r="C254" s="7"/>
      <c r="D254" s="224">
        <v>16.7</v>
      </c>
      <c r="E254" s="75">
        <v>16.100000000000001</v>
      </c>
      <c r="F254" s="113">
        <v>16.100000000000001</v>
      </c>
      <c r="G254" s="86">
        <f t="shared" si="10"/>
        <v>20.04</v>
      </c>
      <c r="H254" s="7"/>
      <c r="I254" s="87"/>
      <c r="K254" s="135"/>
    </row>
    <row r="255" spans="1:11" ht="33" hidden="1" customHeight="1" x14ac:dyDescent="0.3">
      <c r="A255" s="38" t="s">
        <v>486</v>
      </c>
      <c r="B255" s="13" t="s">
        <v>489</v>
      </c>
      <c r="C255" s="7"/>
      <c r="D255" s="224">
        <v>10.5</v>
      </c>
      <c r="E255" s="75">
        <v>10.1</v>
      </c>
      <c r="F255" s="113">
        <v>10.1</v>
      </c>
      <c r="G255" s="86">
        <f t="shared" si="10"/>
        <v>12.6</v>
      </c>
      <c r="H255" s="7"/>
      <c r="I255" s="87"/>
      <c r="K255" s="135"/>
    </row>
    <row r="256" spans="1:11" ht="33" hidden="1" customHeight="1" x14ac:dyDescent="0.3">
      <c r="A256" s="38" t="s">
        <v>255</v>
      </c>
      <c r="B256" s="13" t="s">
        <v>120</v>
      </c>
      <c r="C256" s="7"/>
      <c r="D256" s="224">
        <v>12.5</v>
      </c>
      <c r="E256" s="75">
        <v>12.5</v>
      </c>
      <c r="F256" s="113">
        <v>12.5</v>
      </c>
      <c r="G256" s="86">
        <f t="shared" si="10"/>
        <v>15</v>
      </c>
      <c r="H256" s="7"/>
      <c r="I256" s="87"/>
      <c r="K256" s="135"/>
    </row>
    <row r="257" spans="1:11" s="1" customFormat="1" ht="33" hidden="1" customHeight="1" x14ac:dyDescent="0.3">
      <c r="A257" s="38" t="s">
        <v>598</v>
      </c>
      <c r="B257" s="13" t="s">
        <v>599</v>
      </c>
      <c r="C257" s="7"/>
      <c r="D257" s="224">
        <v>21.75</v>
      </c>
      <c r="E257" s="75">
        <v>19.850000000000001</v>
      </c>
      <c r="F257" s="113">
        <v>19.850000000000001</v>
      </c>
      <c r="G257" s="86">
        <f t="shared" si="10"/>
        <v>26.1</v>
      </c>
      <c r="H257" s="7"/>
      <c r="I257" s="87"/>
      <c r="K257" s="135"/>
    </row>
    <row r="258" spans="1:11" ht="33" hidden="1" customHeight="1" x14ac:dyDescent="0.3">
      <c r="A258" s="38" t="s">
        <v>485</v>
      </c>
      <c r="B258" s="18" t="s">
        <v>623</v>
      </c>
      <c r="C258" s="7"/>
      <c r="D258" s="224">
        <v>10.02</v>
      </c>
      <c r="E258" s="75">
        <v>9.8000000000000007</v>
      </c>
      <c r="F258" s="113">
        <v>9.8000000000000007</v>
      </c>
      <c r="G258" s="86">
        <f t="shared" si="10"/>
        <v>12.023999999999999</v>
      </c>
      <c r="H258" s="7"/>
      <c r="I258" s="87"/>
      <c r="K258" s="135"/>
    </row>
    <row r="259" spans="1:11" ht="37.200000000000003" customHeight="1" x14ac:dyDescent="0.3">
      <c r="A259" s="38" t="s">
        <v>283</v>
      </c>
      <c r="B259" s="13" t="s">
        <v>280</v>
      </c>
      <c r="C259" s="7"/>
      <c r="D259" s="224">
        <v>10.5</v>
      </c>
      <c r="E259" s="75">
        <v>10.5</v>
      </c>
      <c r="F259" s="113">
        <v>10.5</v>
      </c>
      <c r="G259" s="86">
        <f t="shared" si="10"/>
        <v>12.6</v>
      </c>
      <c r="H259" s="7"/>
      <c r="I259" s="87"/>
      <c r="K259" s="135"/>
    </row>
    <row r="260" spans="1:11" ht="36" customHeight="1" x14ac:dyDescent="0.3">
      <c r="A260" s="38" t="s">
        <v>227</v>
      </c>
      <c r="B260" s="13" t="s">
        <v>282</v>
      </c>
      <c r="C260" s="7"/>
      <c r="D260" s="224">
        <v>11.3</v>
      </c>
      <c r="E260" s="75">
        <v>10.3</v>
      </c>
      <c r="F260" s="113">
        <v>10.3</v>
      </c>
      <c r="G260" s="86">
        <f t="shared" si="10"/>
        <v>13.56</v>
      </c>
      <c r="H260" s="7"/>
      <c r="I260" s="87"/>
      <c r="K260" s="135"/>
    </row>
    <row r="261" spans="1:11" ht="33" customHeight="1" x14ac:dyDescent="0.3">
      <c r="A261" s="38" t="s">
        <v>22</v>
      </c>
      <c r="B261" s="13" t="s">
        <v>281</v>
      </c>
      <c r="C261" s="7"/>
      <c r="D261" s="224">
        <v>6.95</v>
      </c>
      <c r="E261" s="75">
        <v>6.65</v>
      </c>
      <c r="F261" s="113">
        <v>6.65</v>
      </c>
      <c r="G261" s="86">
        <f t="shared" si="10"/>
        <v>8.34</v>
      </c>
      <c r="H261" s="7"/>
      <c r="I261" s="87"/>
      <c r="K261" s="135"/>
    </row>
    <row r="262" spans="1:11" ht="37.200000000000003" hidden="1" customHeight="1" x14ac:dyDescent="0.3">
      <c r="A262" s="38" t="s">
        <v>427</v>
      </c>
      <c r="B262" s="13" t="s">
        <v>314</v>
      </c>
      <c r="C262" s="7"/>
      <c r="D262" s="224">
        <v>7.75</v>
      </c>
      <c r="E262" s="75">
        <v>7.75</v>
      </c>
      <c r="F262" s="113">
        <v>7.75</v>
      </c>
      <c r="G262" s="86">
        <f t="shared" si="10"/>
        <v>9.3000000000000007</v>
      </c>
      <c r="H262" s="7"/>
      <c r="I262" s="87"/>
      <c r="K262" s="135"/>
    </row>
    <row r="263" spans="1:11" ht="33" customHeight="1" x14ac:dyDescent="0.3">
      <c r="A263" s="38" t="s">
        <v>236</v>
      </c>
      <c r="B263" s="13" t="s">
        <v>553</v>
      </c>
      <c r="C263" s="7"/>
      <c r="D263" s="224">
        <v>55.02</v>
      </c>
      <c r="E263" s="75">
        <v>51.5</v>
      </c>
      <c r="F263" s="113">
        <v>51.5</v>
      </c>
      <c r="G263" s="86">
        <f t="shared" si="10"/>
        <v>66.024000000000001</v>
      </c>
      <c r="H263" s="7"/>
      <c r="I263" s="87"/>
      <c r="K263" s="135"/>
    </row>
    <row r="264" spans="1:11" ht="33" customHeight="1" x14ac:dyDescent="0.3">
      <c r="A264" s="38" t="s">
        <v>426</v>
      </c>
      <c r="B264" s="13" t="s">
        <v>148</v>
      </c>
      <c r="C264" s="7"/>
      <c r="D264" s="224">
        <v>55.02</v>
      </c>
      <c r="E264" s="75">
        <v>51.5</v>
      </c>
      <c r="F264" s="113">
        <v>51.5</v>
      </c>
      <c r="G264" s="86">
        <f t="shared" si="10"/>
        <v>66.024000000000001</v>
      </c>
      <c r="H264" s="7"/>
      <c r="I264" s="87"/>
      <c r="K264" s="135"/>
    </row>
    <row r="265" spans="1:11" ht="33" customHeight="1" x14ac:dyDescent="0.3">
      <c r="A265" s="38" t="s">
        <v>235</v>
      </c>
      <c r="B265" s="13" t="s">
        <v>750</v>
      </c>
      <c r="C265" s="7"/>
      <c r="D265" s="224">
        <v>38</v>
      </c>
      <c r="E265" s="75">
        <v>35.5</v>
      </c>
      <c r="F265" s="113">
        <v>35.5</v>
      </c>
      <c r="G265" s="86">
        <f t="shared" si="10"/>
        <v>45.6</v>
      </c>
      <c r="H265" s="7"/>
      <c r="I265" s="87"/>
      <c r="K265" s="135"/>
    </row>
    <row r="266" spans="1:11" ht="33" hidden="1" customHeight="1" x14ac:dyDescent="0.3">
      <c r="A266" s="38" t="s">
        <v>100</v>
      </c>
      <c r="B266" s="13" t="s">
        <v>737</v>
      </c>
      <c r="C266" s="7"/>
      <c r="D266" s="224">
        <v>14.5</v>
      </c>
      <c r="E266" s="75">
        <v>13.92</v>
      </c>
      <c r="F266" s="113">
        <v>13.92</v>
      </c>
      <c r="G266" s="86">
        <f t="shared" si="10"/>
        <v>17.399999999999999</v>
      </c>
      <c r="H266" s="7"/>
      <c r="I266" s="87"/>
      <c r="J266" s="70"/>
      <c r="K266" s="135"/>
    </row>
    <row r="267" spans="1:11" s="2" customFormat="1" ht="36.6" customHeight="1" x14ac:dyDescent="0.3">
      <c r="A267" s="38" t="s">
        <v>101</v>
      </c>
      <c r="B267" s="13" t="s">
        <v>738</v>
      </c>
      <c r="C267" s="7"/>
      <c r="D267" s="224">
        <v>25.05</v>
      </c>
      <c r="E267" s="75">
        <v>24.3</v>
      </c>
      <c r="F267" s="113">
        <v>24.3</v>
      </c>
      <c r="G267" s="86">
        <f t="shared" si="10"/>
        <v>30.060000000000002</v>
      </c>
      <c r="H267" s="7"/>
      <c r="I267" s="87"/>
      <c r="J267" s="70"/>
      <c r="K267" s="135"/>
    </row>
    <row r="268" spans="1:11" ht="33" customHeight="1" x14ac:dyDescent="0.3">
      <c r="A268" s="38" t="s">
        <v>102</v>
      </c>
      <c r="B268" s="13" t="s">
        <v>739</v>
      </c>
      <c r="C268" s="7"/>
      <c r="D268" s="224">
        <v>52.25</v>
      </c>
      <c r="E268" s="75">
        <v>50.63</v>
      </c>
      <c r="F268" s="113">
        <v>50.63</v>
      </c>
      <c r="G268" s="86">
        <f t="shared" si="10"/>
        <v>62.7</v>
      </c>
      <c r="H268" s="7"/>
      <c r="I268" s="87"/>
      <c r="J268" s="70"/>
      <c r="K268" s="135"/>
    </row>
    <row r="269" spans="1:11" ht="33" customHeight="1" x14ac:dyDescent="0.3">
      <c r="A269" s="38" t="s">
        <v>32</v>
      </c>
      <c r="B269" s="18" t="s">
        <v>823</v>
      </c>
      <c r="C269" s="24"/>
      <c r="D269" s="224">
        <f>26.8*3</f>
        <v>80.400000000000006</v>
      </c>
      <c r="E269" s="78">
        <v>25.5</v>
      </c>
      <c r="F269" s="114">
        <v>25.5</v>
      </c>
      <c r="G269" s="86">
        <f t="shared" si="10"/>
        <v>96.48</v>
      </c>
      <c r="H269" s="7"/>
      <c r="I269" s="87"/>
      <c r="J269" s="70"/>
      <c r="K269" s="135"/>
    </row>
    <row r="270" spans="1:11" s="2" customFormat="1" ht="33" customHeight="1" x14ac:dyDescent="0.3">
      <c r="A270" s="38"/>
      <c r="B270" s="18" t="s">
        <v>777</v>
      </c>
      <c r="C270" s="24"/>
      <c r="D270" s="224">
        <v>885.6</v>
      </c>
      <c r="E270" s="78">
        <f>23.4*36</f>
        <v>842.4</v>
      </c>
      <c r="F270" s="114">
        <v>23.4</v>
      </c>
      <c r="G270" s="86">
        <f t="shared" si="10"/>
        <v>1062.72</v>
      </c>
      <c r="H270" s="7"/>
      <c r="I270" s="87"/>
      <c r="J270" s="70"/>
      <c r="K270" s="135"/>
    </row>
    <row r="271" spans="1:11" ht="33" customHeight="1" x14ac:dyDescent="0.3">
      <c r="A271" s="38" t="s">
        <v>385</v>
      </c>
      <c r="B271" s="18" t="s">
        <v>33</v>
      </c>
      <c r="C271" s="24"/>
      <c r="D271" s="224">
        <v>28</v>
      </c>
      <c r="E271" s="78">
        <v>26.58</v>
      </c>
      <c r="F271" s="114">
        <v>26.58</v>
      </c>
      <c r="G271" s="86">
        <f t="shared" si="10"/>
        <v>33.6</v>
      </c>
      <c r="H271" s="7"/>
      <c r="I271" s="87"/>
      <c r="J271" s="70"/>
      <c r="K271" s="135"/>
    </row>
    <row r="272" spans="1:11" s="2" customFormat="1" ht="33" hidden="1" customHeight="1" x14ac:dyDescent="0.3">
      <c r="A272" s="38" t="s">
        <v>35</v>
      </c>
      <c r="B272" s="18" t="s">
        <v>568</v>
      </c>
      <c r="C272" s="24"/>
      <c r="D272" s="224">
        <v>6.2</v>
      </c>
      <c r="E272" s="78">
        <v>5.9</v>
      </c>
      <c r="F272" s="114">
        <v>5.9</v>
      </c>
      <c r="G272" s="86">
        <f t="shared" si="10"/>
        <v>7.44</v>
      </c>
      <c r="H272" s="7"/>
      <c r="I272" s="87"/>
      <c r="J272" s="70"/>
      <c r="K272" s="135"/>
    </row>
    <row r="273" spans="1:11" ht="33" hidden="1" customHeight="1" x14ac:dyDescent="0.3">
      <c r="A273" s="38"/>
      <c r="B273" s="18" t="s">
        <v>668</v>
      </c>
      <c r="C273" s="24"/>
      <c r="D273" s="224">
        <v>5.35</v>
      </c>
      <c r="E273" s="78">
        <f>5.1*204</f>
        <v>1040.3999999999999</v>
      </c>
      <c r="F273" s="114">
        <v>5.0999999999999996</v>
      </c>
      <c r="G273" s="86">
        <f t="shared" si="10"/>
        <v>6.42</v>
      </c>
      <c r="H273" s="7"/>
      <c r="I273" s="87"/>
      <c r="J273" s="70"/>
      <c r="K273" s="135"/>
    </row>
    <row r="274" spans="1:11" s="2" customFormat="1" ht="33" hidden="1" customHeight="1" x14ac:dyDescent="0.3">
      <c r="A274" s="38" t="s">
        <v>386</v>
      </c>
      <c r="B274" s="18" t="s">
        <v>569</v>
      </c>
      <c r="C274" s="24"/>
      <c r="D274" s="224">
        <v>6.3</v>
      </c>
      <c r="E274" s="78">
        <v>6</v>
      </c>
      <c r="F274" s="114">
        <v>6</v>
      </c>
      <c r="G274" s="86">
        <f t="shared" si="10"/>
        <v>7.56</v>
      </c>
      <c r="H274" s="7"/>
      <c r="I274" s="87"/>
      <c r="J274" s="70"/>
      <c r="K274" s="135"/>
    </row>
    <row r="275" spans="1:11" ht="33" hidden="1" customHeight="1" x14ac:dyDescent="0.3">
      <c r="A275" s="38"/>
      <c r="B275" s="18" t="s">
        <v>669</v>
      </c>
      <c r="C275" s="24"/>
      <c r="D275" s="224">
        <v>5.35</v>
      </c>
      <c r="E275" s="78">
        <f>5.1*204</f>
        <v>1040.3999999999999</v>
      </c>
      <c r="F275" s="114">
        <v>5.0999999999999996</v>
      </c>
      <c r="G275" s="86">
        <f t="shared" si="10"/>
        <v>6.42</v>
      </c>
      <c r="H275" s="7"/>
      <c r="I275" s="87"/>
      <c r="K275" s="135"/>
    </row>
    <row r="276" spans="1:11" ht="33" customHeight="1" x14ac:dyDescent="0.3">
      <c r="A276" s="38" t="s">
        <v>34</v>
      </c>
      <c r="B276" s="18" t="s">
        <v>824</v>
      </c>
      <c r="C276" s="24"/>
      <c r="D276" s="224">
        <f>6.8*3</f>
        <v>20.399999999999999</v>
      </c>
      <c r="E276" s="78">
        <v>6.5</v>
      </c>
      <c r="F276" s="114">
        <v>6.5</v>
      </c>
      <c r="G276" s="86">
        <f t="shared" si="10"/>
        <v>24.479999999999997</v>
      </c>
      <c r="H276" s="7"/>
      <c r="I276" s="87"/>
      <c r="K276" s="135"/>
    </row>
    <row r="277" spans="1:11" s="1" customFormat="1" ht="33" customHeight="1" x14ac:dyDescent="0.3">
      <c r="A277" s="38"/>
      <c r="B277" s="18" t="s">
        <v>778</v>
      </c>
      <c r="C277" s="24"/>
      <c r="D277" s="224">
        <v>788.8</v>
      </c>
      <c r="E277" s="78">
        <f>5.5*136</f>
        <v>748</v>
      </c>
      <c r="F277" s="114">
        <v>5.5</v>
      </c>
      <c r="G277" s="86">
        <f t="shared" si="10"/>
        <v>946.56</v>
      </c>
      <c r="H277" s="7"/>
      <c r="I277" s="87"/>
      <c r="K277" s="135"/>
    </row>
    <row r="278" spans="1:11" s="1" customFormat="1" ht="33" customHeight="1" x14ac:dyDescent="0.3">
      <c r="A278" s="38" t="s">
        <v>229</v>
      </c>
      <c r="B278" s="13" t="s">
        <v>554</v>
      </c>
      <c r="C278" s="7"/>
      <c r="D278" s="224">
        <v>8.66</v>
      </c>
      <c r="E278" s="75">
        <v>8.25</v>
      </c>
      <c r="F278" s="113">
        <v>8.25</v>
      </c>
      <c r="G278" s="86">
        <f t="shared" si="10"/>
        <v>10.391999999999999</v>
      </c>
      <c r="H278" s="7"/>
      <c r="I278" s="87"/>
      <c r="K278" s="135"/>
    </row>
    <row r="279" spans="1:11" s="1" customFormat="1" ht="33" customHeight="1" x14ac:dyDescent="0.3">
      <c r="A279" s="38" t="s">
        <v>31</v>
      </c>
      <c r="B279" s="13" t="s">
        <v>262</v>
      </c>
      <c r="C279" s="7"/>
      <c r="D279" s="224">
        <v>7.66</v>
      </c>
      <c r="E279" s="75">
        <v>7.3</v>
      </c>
      <c r="F279" s="113">
        <v>7.3</v>
      </c>
      <c r="G279" s="86">
        <f t="shared" si="10"/>
        <v>9.1920000000000002</v>
      </c>
      <c r="H279" s="7"/>
      <c r="I279" s="87"/>
      <c r="K279" s="135"/>
    </row>
    <row r="280" spans="1:11" s="1" customFormat="1" ht="33" hidden="1" customHeight="1" x14ac:dyDescent="0.3">
      <c r="A280" s="38" t="s">
        <v>387</v>
      </c>
      <c r="B280" s="13" t="s">
        <v>504</v>
      </c>
      <c r="C280" s="7"/>
      <c r="D280" s="224">
        <v>8.9499999999999993</v>
      </c>
      <c r="E280" s="75">
        <v>8.5</v>
      </c>
      <c r="F280" s="113">
        <v>8.5</v>
      </c>
      <c r="G280" s="86">
        <f t="shared" si="10"/>
        <v>10.739999999999998</v>
      </c>
      <c r="H280" s="7"/>
      <c r="I280" s="87"/>
      <c r="K280" s="135"/>
    </row>
    <row r="281" spans="1:11" s="1" customFormat="1" ht="33" hidden="1" customHeight="1" x14ac:dyDescent="0.3">
      <c r="A281" s="38" t="s">
        <v>388</v>
      </c>
      <c r="B281" s="13" t="s">
        <v>505</v>
      </c>
      <c r="C281" s="7"/>
      <c r="D281" s="224">
        <v>8.9499999999999993</v>
      </c>
      <c r="E281" s="75">
        <v>8.5</v>
      </c>
      <c r="F281" s="113">
        <v>8.5</v>
      </c>
      <c r="G281" s="86">
        <f t="shared" si="10"/>
        <v>10.739999999999998</v>
      </c>
      <c r="H281" s="7"/>
      <c r="I281" s="87"/>
      <c r="K281" s="135"/>
    </row>
    <row r="282" spans="1:11" s="1" customFormat="1" ht="33" customHeight="1" x14ac:dyDescent="0.3">
      <c r="A282" s="38" t="s">
        <v>29</v>
      </c>
      <c r="B282" s="13" t="s">
        <v>825</v>
      </c>
      <c r="C282" s="7"/>
      <c r="D282" s="224">
        <f>11.7*3</f>
        <v>35.099999999999994</v>
      </c>
      <c r="E282" s="75">
        <v>10.96</v>
      </c>
      <c r="F282" s="113">
        <v>10.96</v>
      </c>
      <c r="G282" s="86">
        <f t="shared" si="10"/>
        <v>42.11999999999999</v>
      </c>
      <c r="H282" s="7"/>
      <c r="I282" s="87"/>
      <c r="K282" s="135"/>
    </row>
    <row r="283" spans="1:11" s="1" customFormat="1" ht="33" customHeight="1" x14ac:dyDescent="0.3">
      <c r="A283" s="43"/>
      <c r="B283" s="188" t="s">
        <v>779</v>
      </c>
      <c r="C283" s="24"/>
      <c r="D283" s="224">
        <v>896</v>
      </c>
      <c r="E283" s="78"/>
      <c r="F283" s="113"/>
      <c r="G283" s="86">
        <f t="shared" si="10"/>
        <v>1075.2</v>
      </c>
      <c r="H283" s="7"/>
      <c r="I283" s="87"/>
      <c r="K283" s="135"/>
    </row>
    <row r="284" spans="1:11" s="1" customFormat="1" ht="33" customHeight="1" x14ac:dyDescent="0.3">
      <c r="A284" s="38" t="s">
        <v>30</v>
      </c>
      <c r="B284" s="13" t="s">
        <v>555</v>
      </c>
      <c r="C284" s="7"/>
      <c r="D284" s="224">
        <v>13.1</v>
      </c>
      <c r="E284" s="75">
        <v>12.5</v>
      </c>
      <c r="F284" s="113">
        <v>12.5</v>
      </c>
      <c r="G284" s="86">
        <f t="shared" si="10"/>
        <v>15.719999999999999</v>
      </c>
      <c r="H284" s="7"/>
      <c r="I284" s="87"/>
      <c r="K284" s="135"/>
    </row>
    <row r="285" spans="1:11" s="1" customFormat="1" ht="33" customHeight="1" x14ac:dyDescent="0.3">
      <c r="A285" s="38" t="s">
        <v>38</v>
      </c>
      <c r="B285" s="13" t="s">
        <v>39</v>
      </c>
      <c r="C285" s="7"/>
      <c r="D285" s="224">
        <v>9.8000000000000007</v>
      </c>
      <c r="E285" s="75">
        <v>9.5</v>
      </c>
      <c r="F285" s="113">
        <v>9.5</v>
      </c>
      <c r="G285" s="86">
        <f t="shared" si="10"/>
        <v>11.760000000000002</v>
      </c>
      <c r="H285" s="7"/>
      <c r="I285" s="87"/>
      <c r="K285" s="135"/>
    </row>
    <row r="286" spans="1:11" s="1" customFormat="1" ht="33" customHeight="1" x14ac:dyDescent="0.3">
      <c r="A286" s="38" t="s">
        <v>390</v>
      </c>
      <c r="B286" s="13" t="s">
        <v>36</v>
      </c>
      <c r="C286" s="7"/>
      <c r="D286" s="224">
        <v>5.75</v>
      </c>
      <c r="E286" s="75">
        <v>5.45</v>
      </c>
      <c r="F286" s="113">
        <v>5.45</v>
      </c>
      <c r="G286" s="86">
        <f t="shared" si="10"/>
        <v>6.9</v>
      </c>
      <c r="H286" s="7"/>
      <c r="I286" s="87"/>
      <c r="K286" s="135"/>
    </row>
    <row r="287" spans="1:11" s="1" customFormat="1" ht="33" customHeight="1" x14ac:dyDescent="0.3">
      <c r="A287" s="38" t="s">
        <v>37</v>
      </c>
      <c r="B287" s="13" t="s">
        <v>389</v>
      </c>
      <c r="C287" s="7"/>
      <c r="D287" s="224">
        <v>5.95</v>
      </c>
      <c r="E287" s="75">
        <v>5.65</v>
      </c>
      <c r="F287" s="113">
        <v>5.65</v>
      </c>
      <c r="G287" s="86">
        <f t="shared" si="10"/>
        <v>7.1400000000000006</v>
      </c>
      <c r="H287" s="7"/>
      <c r="I287" s="87"/>
      <c r="K287" s="135"/>
    </row>
    <row r="288" spans="1:11" s="1" customFormat="1" ht="33" hidden="1" customHeight="1" x14ac:dyDescent="0.3">
      <c r="A288" s="38" t="s">
        <v>79</v>
      </c>
      <c r="B288" s="13" t="s">
        <v>266</v>
      </c>
      <c r="C288" s="7"/>
      <c r="D288" s="224">
        <v>34.1</v>
      </c>
      <c r="E288" s="75">
        <v>34.1</v>
      </c>
      <c r="F288" s="113">
        <v>34.1</v>
      </c>
      <c r="G288" s="86">
        <f t="shared" si="10"/>
        <v>40.92</v>
      </c>
      <c r="H288" s="7"/>
      <c r="I288" s="87"/>
      <c r="K288" s="135"/>
    </row>
    <row r="289" spans="1:11" s="1" customFormat="1" ht="30.6" hidden="1" customHeight="1" x14ac:dyDescent="0.3">
      <c r="A289" s="38" t="s">
        <v>149</v>
      </c>
      <c r="B289" s="13" t="s">
        <v>150</v>
      </c>
      <c r="C289" s="7"/>
      <c r="D289" s="224">
        <v>15.1</v>
      </c>
      <c r="E289" s="75">
        <v>15.1</v>
      </c>
      <c r="F289" s="113">
        <v>15.1</v>
      </c>
      <c r="G289" s="86">
        <f t="shared" si="10"/>
        <v>18.12</v>
      </c>
      <c r="H289" s="7"/>
      <c r="I289" s="87"/>
      <c r="K289" s="135"/>
    </row>
    <row r="290" spans="1:11" s="1" customFormat="1" ht="35.25" hidden="1" customHeight="1" x14ac:dyDescent="0.3">
      <c r="A290" s="44" t="s">
        <v>248</v>
      </c>
      <c r="B290" s="18" t="s">
        <v>272</v>
      </c>
      <c r="C290" s="7"/>
      <c r="D290" s="224">
        <v>26.5</v>
      </c>
      <c r="E290" s="75">
        <v>26.5</v>
      </c>
      <c r="F290" s="113">
        <v>26.5</v>
      </c>
      <c r="G290" s="86">
        <f t="shared" si="10"/>
        <v>31.8</v>
      </c>
      <c r="H290" s="7"/>
      <c r="I290" s="87"/>
      <c r="K290" s="135"/>
    </row>
    <row r="291" spans="1:11" s="1" customFormat="1" ht="36.6" customHeight="1" x14ac:dyDescent="0.3">
      <c r="A291" s="38" t="s">
        <v>391</v>
      </c>
      <c r="B291" s="13" t="s">
        <v>151</v>
      </c>
      <c r="C291" s="7"/>
      <c r="D291" s="224">
        <v>34.15</v>
      </c>
      <c r="E291" s="75">
        <v>34.15</v>
      </c>
      <c r="F291" s="113">
        <v>34.15</v>
      </c>
      <c r="G291" s="86">
        <f t="shared" si="10"/>
        <v>40.98</v>
      </c>
      <c r="H291" s="7"/>
      <c r="I291" s="87"/>
      <c r="K291" s="135"/>
    </row>
    <row r="292" spans="1:11" s="1" customFormat="1" ht="33" customHeight="1" x14ac:dyDescent="0.3">
      <c r="A292" s="38"/>
      <c r="B292" s="13" t="s">
        <v>730</v>
      </c>
      <c r="C292" s="7"/>
      <c r="D292" s="224">
        <v>3.2</v>
      </c>
      <c r="E292" s="75"/>
      <c r="F292" s="113"/>
      <c r="G292" s="86">
        <f t="shared" si="10"/>
        <v>3.8400000000000003</v>
      </c>
      <c r="H292" s="7"/>
      <c r="I292" s="87"/>
      <c r="K292" s="135"/>
    </row>
    <row r="293" spans="1:11" s="1" customFormat="1" ht="35.25" customHeight="1" x14ac:dyDescent="0.3">
      <c r="A293" s="40"/>
      <c r="B293" s="12" t="s">
        <v>311</v>
      </c>
      <c r="C293" s="11"/>
      <c r="D293" s="11"/>
      <c r="E293" s="158"/>
      <c r="F293" s="115"/>
      <c r="G293" s="11"/>
      <c r="H293" s="11"/>
      <c r="I293" s="11"/>
      <c r="K293" s="135"/>
    </row>
    <row r="294" spans="1:11" s="1" customFormat="1" ht="35.25" customHeight="1" x14ac:dyDescent="0.3">
      <c r="A294" s="38" t="s">
        <v>490</v>
      </c>
      <c r="B294" s="18" t="s">
        <v>574</v>
      </c>
      <c r="C294" s="7"/>
      <c r="D294" s="224">
        <v>4.67</v>
      </c>
      <c r="E294" s="75">
        <v>4.67</v>
      </c>
      <c r="F294" s="110">
        <v>4.67</v>
      </c>
      <c r="G294" s="86">
        <f>(D294+(D294 *20)/100)</f>
        <v>5.6040000000000001</v>
      </c>
      <c r="H294" s="7"/>
      <c r="I294" s="87"/>
      <c r="K294" s="135"/>
    </row>
    <row r="295" spans="1:11" s="1" customFormat="1" ht="35.25" customHeight="1" x14ac:dyDescent="0.3">
      <c r="A295" s="38" t="s">
        <v>129</v>
      </c>
      <c r="B295" s="13" t="s">
        <v>670</v>
      </c>
      <c r="C295" s="7"/>
      <c r="D295" s="224">
        <v>3.75</v>
      </c>
      <c r="E295" s="75">
        <f>25*0.15</f>
        <v>3.75</v>
      </c>
      <c r="F295" s="110">
        <v>0.15</v>
      </c>
      <c r="G295" s="86">
        <f t="shared" ref="G295:G312" si="11">(D295+(D295 *20)/100)</f>
        <v>4.5</v>
      </c>
      <c r="H295" s="7"/>
      <c r="I295" s="87"/>
      <c r="K295" s="135"/>
    </row>
    <row r="296" spans="1:11" s="1" customFormat="1" ht="35.25" customHeight="1" x14ac:dyDescent="0.3">
      <c r="A296" s="38" t="s">
        <v>130</v>
      </c>
      <c r="B296" s="13" t="s">
        <v>671</v>
      </c>
      <c r="C296" s="7"/>
      <c r="D296" s="224">
        <v>3.75</v>
      </c>
      <c r="E296" s="75">
        <f>25*0.15</f>
        <v>3.75</v>
      </c>
      <c r="F296" s="110">
        <v>0.15</v>
      </c>
      <c r="G296" s="86">
        <f t="shared" si="11"/>
        <v>4.5</v>
      </c>
      <c r="H296" s="7"/>
      <c r="I296" s="87"/>
      <c r="K296" s="135"/>
    </row>
    <row r="297" spans="1:11" s="1" customFormat="1" ht="35.25" customHeight="1" x14ac:dyDescent="0.3">
      <c r="A297" s="38" t="s">
        <v>131</v>
      </c>
      <c r="B297" s="13" t="s">
        <v>672</v>
      </c>
      <c r="C297" s="7"/>
      <c r="D297" s="224">
        <v>3</v>
      </c>
      <c r="E297" s="75">
        <f>100*0.03</f>
        <v>3</v>
      </c>
      <c r="F297" s="110">
        <v>0.03</v>
      </c>
      <c r="G297" s="86">
        <f t="shared" si="11"/>
        <v>3.6</v>
      </c>
      <c r="H297" s="7"/>
      <c r="I297" s="87"/>
      <c r="K297" s="135"/>
    </row>
    <row r="298" spans="1:11" s="1" customFormat="1" ht="35.25" customHeight="1" x14ac:dyDescent="0.3">
      <c r="A298" s="38" t="s">
        <v>132</v>
      </c>
      <c r="B298" s="13" t="s">
        <v>673</v>
      </c>
      <c r="C298" s="7"/>
      <c r="D298" s="224">
        <v>0.9</v>
      </c>
      <c r="E298" s="75">
        <f>5*0.18</f>
        <v>0.89999999999999991</v>
      </c>
      <c r="F298" s="110">
        <v>0.18</v>
      </c>
      <c r="G298" s="86">
        <f t="shared" si="11"/>
        <v>1.08</v>
      </c>
      <c r="H298" s="7"/>
      <c r="I298" s="87"/>
      <c r="K298" s="135"/>
    </row>
    <row r="299" spans="1:11" s="1" customFormat="1" ht="35.25" customHeight="1" x14ac:dyDescent="0.3">
      <c r="A299" s="38" t="s">
        <v>257</v>
      </c>
      <c r="B299" s="13" t="s">
        <v>674</v>
      </c>
      <c r="C299" s="7"/>
      <c r="D299" s="224">
        <v>4.5</v>
      </c>
      <c r="E299" s="75">
        <f>25*0.18</f>
        <v>4.5</v>
      </c>
      <c r="F299" s="110">
        <v>0.18</v>
      </c>
      <c r="G299" s="86">
        <f t="shared" si="11"/>
        <v>5.4</v>
      </c>
      <c r="H299" s="7"/>
      <c r="I299" s="87"/>
      <c r="K299" s="135"/>
    </row>
    <row r="300" spans="1:11" s="1" customFormat="1" ht="35.25" customHeight="1" x14ac:dyDescent="0.3">
      <c r="A300" s="38" t="s">
        <v>133</v>
      </c>
      <c r="B300" s="13" t="s">
        <v>675</v>
      </c>
      <c r="C300" s="7"/>
      <c r="D300" s="224">
        <v>1.25</v>
      </c>
      <c r="E300" s="75">
        <f>5*0.25</f>
        <v>1.25</v>
      </c>
      <c r="F300" s="110">
        <v>0.25</v>
      </c>
      <c r="G300" s="86">
        <f t="shared" si="11"/>
        <v>1.5</v>
      </c>
      <c r="H300" s="7"/>
      <c r="I300" s="87"/>
      <c r="K300" s="135"/>
    </row>
    <row r="301" spans="1:11" s="1" customFormat="1" ht="35.25" customHeight="1" x14ac:dyDescent="0.3">
      <c r="A301" s="38" t="s">
        <v>392</v>
      </c>
      <c r="B301" s="13" t="s">
        <v>751</v>
      </c>
      <c r="C301" s="7"/>
      <c r="D301" s="224">
        <v>13.33</v>
      </c>
      <c r="E301" s="75">
        <v>23.45</v>
      </c>
      <c r="F301" s="110">
        <v>23.45</v>
      </c>
      <c r="G301" s="86">
        <f t="shared" si="11"/>
        <v>15.996</v>
      </c>
      <c r="H301" s="7"/>
      <c r="I301" s="87"/>
      <c r="K301" s="135"/>
    </row>
    <row r="302" spans="1:11" s="1" customFormat="1" ht="35.25" hidden="1" customHeight="1" x14ac:dyDescent="0.3">
      <c r="A302" s="38" t="s">
        <v>232</v>
      </c>
      <c r="B302" s="13" t="s">
        <v>506</v>
      </c>
      <c r="C302" s="7"/>
      <c r="D302" s="224">
        <v>8.9</v>
      </c>
      <c r="E302" s="75">
        <v>8.9</v>
      </c>
      <c r="F302" s="109">
        <v>8.9</v>
      </c>
      <c r="G302" s="86">
        <f t="shared" si="11"/>
        <v>10.68</v>
      </c>
      <c r="H302" s="7"/>
      <c r="I302" s="87"/>
      <c r="K302" s="135"/>
    </row>
    <row r="303" spans="1:11" s="1" customFormat="1" ht="35.25" hidden="1" customHeight="1" x14ac:dyDescent="0.3">
      <c r="A303" s="38" t="s">
        <v>134</v>
      </c>
      <c r="B303" s="13" t="s">
        <v>477</v>
      </c>
      <c r="C303" s="7"/>
      <c r="D303" s="224">
        <v>2.5</v>
      </c>
      <c r="E303" s="75">
        <v>2.5</v>
      </c>
      <c r="F303" s="109">
        <v>2.5</v>
      </c>
      <c r="G303" s="86">
        <f t="shared" si="11"/>
        <v>3</v>
      </c>
      <c r="H303" s="7"/>
      <c r="I303" s="87"/>
      <c r="K303" s="135"/>
    </row>
    <row r="304" spans="1:11" s="1" customFormat="1" ht="35.25" hidden="1" customHeight="1" x14ac:dyDescent="0.3">
      <c r="A304" s="38" t="s">
        <v>135</v>
      </c>
      <c r="B304" s="13" t="s">
        <v>136</v>
      </c>
      <c r="C304" s="7"/>
      <c r="D304" s="224">
        <v>4.8</v>
      </c>
      <c r="E304" s="75">
        <v>4.8</v>
      </c>
      <c r="F304" s="109">
        <v>4.8</v>
      </c>
      <c r="G304" s="86">
        <f t="shared" si="11"/>
        <v>5.76</v>
      </c>
      <c r="H304" s="7"/>
      <c r="I304" s="87"/>
      <c r="K304" s="135"/>
    </row>
    <row r="305" spans="1:11" s="1" customFormat="1" ht="35.25" hidden="1" customHeight="1" x14ac:dyDescent="0.3">
      <c r="A305" s="38" t="s">
        <v>330</v>
      </c>
      <c r="B305" s="13" t="s">
        <v>329</v>
      </c>
      <c r="C305" s="7"/>
      <c r="D305" s="224">
        <v>9.4</v>
      </c>
      <c r="E305" s="75">
        <v>9.4</v>
      </c>
      <c r="F305" s="109">
        <v>9.4</v>
      </c>
      <c r="G305" s="86">
        <f t="shared" si="11"/>
        <v>11.280000000000001</v>
      </c>
      <c r="H305" s="7"/>
      <c r="I305" s="87"/>
      <c r="K305" s="135"/>
    </row>
    <row r="306" spans="1:11" s="1" customFormat="1" ht="35.25" hidden="1" customHeight="1" x14ac:dyDescent="0.3">
      <c r="A306" s="38" t="s">
        <v>137</v>
      </c>
      <c r="B306" s="13" t="s">
        <v>138</v>
      </c>
      <c r="C306" s="7"/>
      <c r="D306" s="224">
        <v>3.14</v>
      </c>
      <c r="E306" s="75">
        <v>3.14</v>
      </c>
      <c r="F306" s="110">
        <v>3.14</v>
      </c>
      <c r="G306" s="86">
        <f t="shared" si="11"/>
        <v>3.7680000000000002</v>
      </c>
      <c r="H306" s="7"/>
      <c r="I306" s="87"/>
      <c r="K306" s="135"/>
    </row>
    <row r="307" spans="1:11" s="1" customFormat="1" ht="35.25" hidden="1" customHeight="1" x14ac:dyDescent="0.3">
      <c r="A307" s="38" t="s">
        <v>139</v>
      </c>
      <c r="B307" s="13" t="s">
        <v>624</v>
      </c>
      <c r="C307" s="7"/>
      <c r="D307" s="224">
        <v>4.75</v>
      </c>
      <c r="E307" s="75">
        <v>4.75</v>
      </c>
      <c r="F307" s="110">
        <v>4.75</v>
      </c>
      <c r="G307" s="86">
        <f t="shared" si="11"/>
        <v>5.7</v>
      </c>
      <c r="H307" s="7"/>
      <c r="I307" s="87"/>
      <c r="K307" s="135"/>
    </row>
    <row r="308" spans="1:11" s="1" customFormat="1" ht="35.25" hidden="1" customHeight="1" x14ac:dyDescent="0.3">
      <c r="A308" s="38" t="s">
        <v>140</v>
      </c>
      <c r="B308" s="13" t="s">
        <v>509</v>
      </c>
      <c r="C308" s="7"/>
      <c r="D308" s="224">
        <v>4.75</v>
      </c>
      <c r="E308" s="75">
        <v>4.75</v>
      </c>
      <c r="F308" s="110">
        <v>4.75</v>
      </c>
      <c r="G308" s="86">
        <f t="shared" si="11"/>
        <v>5.7</v>
      </c>
      <c r="H308" s="7"/>
      <c r="I308" s="87"/>
      <c r="K308" s="135"/>
    </row>
    <row r="309" spans="1:11" s="1" customFormat="1" ht="35.25" hidden="1" customHeight="1" x14ac:dyDescent="0.3">
      <c r="A309" s="38" t="s">
        <v>141</v>
      </c>
      <c r="B309" s="13" t="s">
        <v>508</v>
      </c>
      <c r="C309" s="7"/>
      <c r="D309" s="224">
        <v>4.75</v>
      </c>
      <c r="E309" s="75">
        <v>4.75</v>
      </c>
      <c r="F309" s="110">
        <v>4.75</v>
      </c>
      <c r="G309" s="86">
        <f t="shared" si="11"/>
        <v>5.7</v>
      </c>
      <c r="H309" s="7"/>
      <c r="I309" s="87"/>
      <c r="K309" s="135"/>
    </row>
    <row r="310" spans="1:11" s="1" customFormat="1" ht="30" hidden="1" customHeight="1" x14ac:dyDescent="0.3">
      <c r="A310" s="38" t="s">
        <v>224</v>
      </c>
      <c r="B310" s="13" t="s">
        <v>507</v>
      </c>
      <c r="C310" s="7"/>
      <c r="D310" s="224">
        <v>4.75</v>
      </c>
      <c r="E310" s="75">
        <v>4.75</v>
      </c>
      <c r="F310" s="110">
        <v>4.75</v>
      </c>
      <c r="G310" s="86">
        <f t="shared" si="11"/>
        <v>5.7</v>
      </c>
      <c r="H310" s="7"/>
      <c r="I310" s="87"/>
      <c r="K310" s="135"/>
    </row>
    <row r="311" spans="1:11" s="5" customFormat="1" ht="17.399999999999999" hidden="1" customHeight="1" x14ac:dyDescent="0.3">
      <c r="A311" s="38" t="s">
        <v>233</v>
      </c>
      <c r="B311" s="13" t="s">
        <v>625</v>
      </c>
      <c r="C311" s="7"/>
      <c r="D311" s="224">
        <v>4.75</v>
      </c>
      <c r="E311" s="75">
        <v>4.75</v>
      </c>
      <c r="F311" s="110">
        <v>4.75</v>
      </c>
      <c r="G311" s="86">
        <f t="shared" si="11"/>
        <v>5.7</v>
      </c>
      <c r="H311" s="7"/>
      <c r="I311" s="87"/>
      <c r="K311" s="135"/>
    </row>
    <row r="312" spans="1:11" s="1" customFormat="1" ht="35.4" customHeight="1" x14ac:dyDescent="0.3">
      <c r="A312" s="38" t="s">
        <v>473</v>
      </c>
      <c r="B312" s="13" t="s">
        <v>472</v>
      </c>
      <c r="C312" s="7"/>
      <c r="D312" s="224">
        <v>11.4</v>
      </c>
      <c r="E312" s="75">
        <v>11.4</v>
      </c>
      <c r="F312" s="109">
        <v>11.4</v>
      </c>
      <c r="G312" s="86">
        <f t="shared" si="11"/>
        <v>13.68</v>
      </c>
      <c r="H312" s="7"/>
      <c r="I312" s="87"/>
      <c r="K312" s="135"/>
    </row>
    <row r="313" spans="1:11" s="1" customFormat="1" ht="34.950000000000003" customHeight="1" x14ac:dyDescent="0.3">
      <c r="A313" s="45"/>
      <c r="B313" s="27" t="s">
        <v>475</v>
      </c>
      <c r="C313" s="26"/>
      <c r="D313" s="26"/>
      <c r="E313" s="159"/>
      <c r="F313" s="116"/>
      <c r="G313" s="94"/>
      <c r="H313" s="26"/>
      <c r="I313" s="95"/>
      <c r="K313" s="135"/>
    </row>
    <row r="314" spans="1:11" s="1" customFormat="1" ht="46.5" customHeight="1" x14ac:dyDescent="0.3">
      <c r="A314" s="38" t="s">
        <v>163</v>
      </c>
      <c r="B314" s="13" t="s">
        <v>780</v>
      </c>
      <c r="C314" s="7"/>
      <c r="D314" s="224">
        <v>60</v>
      </c>
      <c r="E314" s="75">
        <f>300*0.18</f>
        <v>54</v>
      </c>
      <c r="F314" s="117">
        <v>0.18</v>
      </c>
      <c r="G314" s="86">
        <f>(D314+(D314 *20)/100)</f>
        <v>72</v>
      </c>
      <c r="H314" s="7"/>
      <c r="I314" s="87"/>
      <c r="K314" s="135"/>
    </row>
    <row r="315" spans="1:11" s="1" customFormat="1" ht="46.5" customHeight="1" x14ac:dyDescent="0.3">
      <c r="A315" s="38" t="s">
        <v>164</v>
      </c>
      <c r="B315" s="13" t="s">
        <v>781</v>
      </c>
      <c r="C315" s="7"/>
      <c r="D315" s="224">
        <v>66</v>
      </c>
      <c r="E315" s="75">
        <f>300*0.19</f>
        <v>57</v>
      </c>
      <c r="F315" s="117">
        <v>0.19</v>
      </c>
      <c r="G315" s="86">
        <f t="shared" ref="G315:G320" si="12">(D315+(D315 *20)/100)</f>
        <v>79.2</v>
      </c>
      <c r="H315" s="7"/>
      <c r="I315" s="87"/>
      <c r="K315" s="135"/>
    </row>
    <row r="316" spans="1:11" s="1" customFormat="1" ht="37.950000000000003" customHeight="1" x14ac:dyDescent="0.3">
      <c r="A316" s="38" t="s">
        <v>165</v>
      </c>
      <c r="B316" s="13" t="s">
        <v>782</v>
      </c>
      <c r="C316" s="7"/>
      <c r="D316" s="224">
        <v>87</v>
      </c>
      <c r="E316" s="75">
        <f>300*0.25</f>
        <v>75</v>
      </c>
      <c r="F316" s="117">
        <v>0.25</v>
      </c>
      <c r="G316" s="86">
        <f t="shared" si="12"/>
        <v>104.4</v>
      </c>
      <c r="H316" s="7"/>
      <c r="I316" s="87"/>
      <c r="K316" s="135"/>
    </row>
    <row r="317" spans="1:11" s="1" customFormat="1" ht="37.950000000000003" customHeight="1" x14ac:dyDescent="0.3">
      <c r="A317" s="38" t="s">
        <v>166</v>
      </c>
      <c r="B317" s="13" t="s">
        <v>783</v>
      </c>
      <c r="C317" s="7"/>
      <c r="D317" s="224">
        <v>60</v>
      </c>
      <c r="E317" s="75">
        <f>300*0.18</f>
        <v>54</v>
      </c>
      <c r="F317" s="117">
        <v>0.18</v>
      </c>
      <c r="G317" s="86">
        <f t="shared" si="12"/>
        <v>72</v>
      </c>
      <c r="H317" s="7"/>
      <c r="I317" s="87"/>
      <c r="K317" s="135"/>
    </row>
    <row r="318" spans="1:11" s="1" customFormat="1" ht="34.950000000000003" customHeight="1" x14ac:dyDescent="0.3">
      <c r="A318" s="38" t="s">
        <v>167</v>
      </c>
      <c r="B318" s="13" t="s">
        <v>784</v>
      </c>
      <c r="C318" s="7"/>
      <c r="D318" s="224">
        <v>66</v>
      </c>
      <c r="E318" s="75">
        <f>300*0.19</f>
        <v>57</v>
      </c>
      <c r="F318" s="117">
        <v>0.19</v>
      </c>
      <c r="G318" s="86">
        <f t="shared" si="12"/>
        <v>79.2</v>
      </c>
      <c r="H318" s="7"/>
      <c r="I318" s="87"/>
      <c r="K318" s="135"/>
    </row>
    <row r="319" spans="1:11" s="1" customFormat="1" ht="37.5" customHeight="1" x14ac:dyDescent="0.3">
      <c r="A319" s="38" t="s">
        <v>168</v>
      </c>
      <c r="B319" s="13" t="s">
        <v>785</v>
      </c>
      <c r="C319" s="7"/>
      <c r="D319" s="224">
        <v>87</v>
      </c>
      <c r="E319" s="75">
        <f>300*0.25</f>
        <v>75</v>
      </c>
      <c r="F319" s="117">
        <v>0.25</v>
      </c>
      <c r="G319" s="86">
        <f t="shared" si="12"/>
        <v>104.4</v>
      </c>
      <c r="H319" s="7"/>
      <c r="I319" s="87"/>
      <c r="K319" s="135"/>
    </row>
    <row r="320" spans="1:11" s="1" customFormat="1" ht="57" customHeight="1" x14ac:dyDescent="0.3">
      <c r="A320" s="38" t="s">
        <v>169</v>
      </c>
      <c r="B320" s="13" t="s">
        <v>838</v>
      </c>
      <c r="C320" s="24"/>
      <c r="D320" s="224">
        <v>20</v>
      </c>
      <c r="E320" s="75">
        <f>100*0.24</f>
        <v>24</v>
      </c>
      <c r="F320" s="117">
        <v>0.24</v>
      </c>
      <c r="G320" s="86">
        <f t="shared" si="12"/>
        <v>24</v>
      </c>
      <c r="H320" s="7"/>
      <c r="I320" s="87"/>
      <c r="K320" s="135"/>
    </row>
    <row r="321" spans="1:11" s="1" customFormat="1" ht="37.5" customHeight="1" x14ac:dyDescent="0.3">
      <c r="A321" s="46"/>
      <c r="B321" s="29" t="s">
        <v>170</v>
      </c>
      <c r="C321" s="30"/>
      <c r="D321" s="30"/>
      <c r="E321" s="160"/>
      <c r="F321" s="118"/>
      <c r="G321" s="96"/>
      <c r="H321" s="28"/>
      <c r="I321" s="97"/>
      <c r="K321" s="135"/>
    </row>
    <row r="322" spans="1:11" s="1" customFormat="1" ht="37.5" hidden="1" customHeight="1" x14ac:dyDescent="0.3">
      <c r="A322" s="38" t="s">
        <v>171</v>
      </c>
      <c r="B322" s="13" t="s">
        <v>556</v>
      </c>
      <c r="C322" s="7"/>
      <c r="D322" s="183">
        <v>1.31</v>
      </c>
      <c r="E322" s="75">
        <v>1.24</v>
      </c>
      <c r="F322" s="110">
        <v>1.24</v>
      </c>
      <c r="G322" s="86">
        <f>(E322+(E322 *20)/100)</f>
        <v>1.488</v>
      </c>
      <c r="H322" s="7"/>
      <c r="I322" s="87"/>
      <c r="K322" s="135"/>
    </row>
    <row r="323" spans="1:11" s="1" customFormat="1" ht="43.5" hidden="1" customHeight="1" x14ac:dyDescent="0.3">
      <c r="A323" s="38" t="s">
        <v>172</v>
      </c>
      <c r="B323" s="13" t="s">
        <v>557</v>
      </c>
      <c r="C323" s="7"/>
      <c r="D323" s="183">
        <v>1.44</v>
      </c>
      <c r="E323" s="75">
        <v>1.37</v>
      </c>
      <c r="F323" s="110">
        <v>1.37</v>
      </c>
      <c r="G323" s="86">
        <f t="shared" ref="G323:G325" si="13">(E323+(E323 *20)/100)</f>
        <v>1.6440000000000001</v>
      </c>
      <c r="H323" s="7"/>
      <c r="I323" s="87"/>
      <c r="K323" s="135"/>
    </row>
    <row r="324" spans="1:11" s="1" customFormat="1" ht="42.75" hidden="1" customHeight="1" x14ac:dyDescent="0.3">
      <c r="A324" s="38" t="s">
        <v>173</v>
      </c>
      <c r="B324" s="13" t="s">
        <v>561</v>
      </c>
      <c r="C324" s="7"/>
      <c r="D324" s="183">
        <v>2.5499999999999998</v>
      </c>
      <c r="E324" s="75">
        <v>2.4700000000000002</v>
      </c>
      <c r="F324" s="110">
        <v>2.4700000000000002</v>
      </c>
      <c r="G324" s="86">
        <f t="shared" si="13"/>
        <v>2.9640000000000004</v>
      </c>
      <c r="H324" s="7"/>
      <c r="I324" s="87"/>
      <c r="K324" s="135"/>
    </row>
    <row r="325" spans="1:11" s="1" customFormat="1" ht="34.950000000000003" hidden="1" customHeight="1" x14ac:dyDescent="0.3">
      <c r="A325" s="38" t="s">
        <v>174</v>
      </c>
      <c r="B325" s="13" t="s">
        <v>558</v>
      </c>
      <c r="C325" s="7"/>
      <c r="D325" s="183">
        <v>5.2</v>
      </c>
      <c r="E325" s="75">
        <v>4.95</v>
      </c>
      <c r="F325" s="110">
        <v>4.95</v>
      </c>
      <c r="G325" s="86">
        <f t="shared" si="13"/>
        <v>5.94</v>
      </c>
      <c r="H325" s="7"/>
      <c r="I325" s="87"/>
      <c r="K325" s="135"/>
    </row>
    <row r="326" spans="1:11" s="1" customFormat="1" ht="50.25" customHeight="1" x14ac:dyDescent="0.3">
      <c r="A326" s="38" t="s">
        <v>175</v>
      </c>
      <c r="B326" s="13" t="s">
        <v>559</v>
      </c>
      <c r="C326" s="7"/>
      <c r="D326" s="224">
        <v>6.9</v>
      </c>
      <c r="E326" s="75">
        <v>6.6</v>
      </c>
      <c r="F326" s="109">
        <v>6.6</v>
      </c>
      <c r="G326" s="86">
        <f t="shared" ref="G326:G329" si="14">(D326+(D326 *20)/100)</f>
        <v>8.2800000000000011</v>
      </c>
      <c r="H326" s="7"/>
      <c r="I326" s="87"/>
      <c r="K326" s="135"/>
    </row>
    <row r="327" spans="1:11" s="1" customFormat="1" ht="38.25" customHeight="1" x14ac:dyDescent="0.3">
      <c r="A327" s="38" t="s">
        <v>301</v>
      </c>
      <c r="B327" s="13" t="s">
        <v>560</v>
      </c>
      <c r="C327" s="7"/>
      <c r="D327" s="224">
        <v>17.25</v>
      </c>
      <c r="E327" s="75">
        <v>15.6</v>
      </c>
      <c r="F327" s="109">
        <v>15.6</v>
      </c>
      <c r="G327" s="86">
        <f t="shared" si="14"/>
        <v>20.7</v>
      </c>
      <c r="H327" s="7"/>
      <c r="I327" s="87"/>
      <c r="K327" s="135"/>
    </row>
    <row r="328" spans="1:11" s="5" customFormat="1" ht="30" customHeight="1" x14ac:dyDescent="0.3">
      <c r="A328" s="43" t="s">
        <v>626</v>
      </c>
      <c r="B328" s="133" t="s">
        <v>839</v>
      </c>
      <c r="C328" s="24"/>
      <c r="D328" s="224">
        <v>13.9</v>
      </c>
      <c r="E328" s="78">
        <v>13.9</v>
      </c>
      <c r="F328" s="117"/>
      <c r="G328" s="86">
        <f t="shared" si="14"/>
        <v>16.68</v>
      </c>
      <c r="H328" s="7"/>
      <c r="I328" s="87"/>
      <c r="K328" s="135"/>
    </row>
    <row r="329" spans="1:11" s="1" customFormat="1" ht="40.200000000000003" customHeight="1" x14ac:dyDescent="0.3">
      <c r="A329" s="38" t="s">
        <v>176</v>
      </c>
      <c r="B329" s="13" t="s">
        <v>523</v>
      </c>
      <c r="C329" s="7"/>
      <c r="D329" s="224">
        <v>36.33</v>
      </c>
      <c r="E329" s="75">
        <v>29.7</v>
      </c>
      <c r="F329" s="109">
        <v>29.7</v>
      </c>
      <c r="G329" s="86">
        <f t="shared" si="14"/>
        <v>43.595999999999997</v>
      </c>
      <c r="H329" s="7"/>
      <c r="I329" s="87"/>
      <c r="K329" s="135"/>
    </row>
    <row r="330" spans="1:11" s="1" customFormat="1" ht="30" customHeight="1" x14ac:dyDescent="0.3">
      <c r="A330" s="38" t="s">
        <v>177</v>
      </c>
      <c r="B330" s="13" t="s">
        <v>343</v>
      </c>
      <c r="C330" s="7"/>
      <c r="D330" s="224">
        <v>46.8</v>
      </c>
      <c r="E330" s="75">
        <v>37.53</v>
      </c>
      <c r="F330" s="110">
        <v>37.53</v>
      </c>
      <c r="G330" s="86">
        <f>(D330+(D330 *20)/100)</f>
        <v>56.16</v>
      </c>
      <c r="H330" s="7"/>
      <c r="I330" s="87"/>
      <c r="K330" s="135"/>
    </row>
    <row r="331" spans="1:11" s="1" customFormat="1" ht="30" customHeight="1" x14ac:dyDescent="0.3">
      <c r="A331" s="46"/>
      <c r="B331" s="29" t="s">
        <v>178</v>
      </c>
      <c r="C331" s="28"/>
      <c r="D331" s="28"/>
      <c r="E331" s="161"/>
      <c r="F331" s="119"/>
      <c r="G331" s="96"/>
      <c r="H331" s="28"/>
      <c r="I331" s="97"/>
      <c r="K331" s="135"/>
    </row>
    <row r="332" spans="1:11" s="1" customFormat="1" ht="30" customHeight="1" x14ac:dyDescent="0.3">
      <c r="A332" s="38" t="s">
        <v>394</v>
      </c>
      <c r="B332" s="13" t="s">
        <v>317</v>
      </c>
      <c r="C332" s="7"/>
      <c r="D332" s="224">
        <v>40.799999999999997</v>
      </c>
      <c r="E332" s="75">
        <v>34.799999999999997</v>
      </c>
      <c r="F332" s="109">
        <v>34.799999999999997</v>
      </c>
      <c r="G332" s="86">
        <f>(D332+(D332 *20)/100)</f>
        <v>48.959999999999994</v>
      </c>
      <c r="H332" s="7"/>
      <c r="I332" s="87"/>
      <c r="K332" s="135"/>
    </row>
    <row r="333" spans="1:11" s="1" customFormat="1" ht="24.6" customHeight="1" x14ac:dyDescent="0.3">
      <c r="A333" s="38" t="s">
        <v>393</v>
      </c>
      <c r="B333" s="13" t="s">
        <v>222</v>
      </c>
      <c r="C333" s="7"/>
      <c r="D333" s="224">
        <v>22</v>
      </c>
      <c r="E333" s="75">
        <v>20.65</v>
      </c>
      <c r="F333" s="110">
        <v>20.65</v>
      </c>
      <c r="G333" s="86">
        <f t="shared" ref="G333:G334" si="15">(D333+(D333 *20)/100)</f>
        <v>26.4</v>
      </c>
      <c r="H333" s="7"/>
      <c r="I333" s="87"/>
      <c r="K333" s="135"/>
    </row>
    <row r="334" spans="1:11" s="1" customFormat="1" ht="30" customHeight="1" x14ac:dyDescent="0.3">
      <c r="A334" s="38" t="s">
        <v>425</v>
      </c>
      <c r="B334" s="13" t="s">
        <v>221</v>
      </c>
      <c r="C334" s="7"/>
      <c r="D334" s="224">
        <v>358</v>
      </c>
      <c r="E334" s="75">
        <v>341</v>
      </c>
      <c r="F334" s="109">
        <v>341</v>
      </c>
      <c r="G334" s="86">
        <f t="shared" si="15"/>
        <v>429.6</v>
      </c>
      <c r="H334" s="7"/>
      <c r="I334" s="87"/>
      <c r="K334" s="135"/>
    </row>
    <row r="335" spans="1:11" s="1" customFormat="1" ht="42.6" customHeight="1" x14ac:dyDescent="0.3">
      <c r="A335" s="47"/>
      <c r="B335" s="32" t="s">
        <v>179</v>
      </c>
      <c r="C335" s="31"/>
      <c r="D335" s="31"/>
      <c r="E335" s="146"/>
      <c r="F335" s="120"/>
      <c r="G335" s="33"/>
      <c r="H335" s="31"/>
      <c r="I335" s="98"/>
      <c r="K335" s="135"/>
    </row>
    <row r="336" spans="1:11" s="1" customFormat="1" ht="51.6" customHeight="1" x14ac:dyDescent="0.3">
      <c r="A336" s="48"/>
      <c r="B336" s="233" t="s">
        <v>826</v>
      </c>
      <c r="C336" s="234"/>
      <c r="D336" s="234"/>
      <c r="E336" s="234"/>
      <c r="F336" s="234"/>
      <c r="G336" s="235"/>
      <c r="H336" s="16"/>
      <c r="I336" s="91"/>
      <c r="K336" s="135"/>
    </row>
    <row r="337" spans="1:11" s="1" customFormat="1" ht="30" customHeight="1" x14ac:dyDescent="0.3">
      <c r="A337" s="41" t="s">
        <v>180</v>
      </c>
      <c r="B337" s="34" t="s">
        <v>478</v>
      </c>
      <c r="C337" s="16"/>
      <c r="D337" s="224">
        <v>1.25</v>
      </c>
      <c r="E337" s="77">
        <v>1.25</v>
      </c>
      <c r="F337" s="121">
        <v>1.25</v>
      </c>
      <c r="G337" s="90">
        <f>(D337+(D337 *20)/100)</f>
        <v>1.5</v>
      </c>
      <c r="H337" s="16"/>
      <c r="I337" s="91"/>
      <c r="K337" s="135"/>
    </row>
    <row r="338" spans="1:11" s="1" customFormat="1" ht="39" customHeight="1" x14ac:dyDescent="0.3">
      <c r="A338" s="41" t="s">
        <v>276</v>
      </c>
      <c r="B338" s="17" t="s">
        <v>786</v>
      </c>
      <c r="C338" s="16"/>
      <c r="D338" s="224">
        <f>0.31*48</f>
        <v>14.879999999999999</v>
      </c>
      <c r="E338" s="76">
        <f>48*0.3</f>
        <v>14.399999999999999</v>
      </c>
      <c r="F338" s="114">
        <v>0.3</v>
      </c>
      <c r="G338" s="90">
        <f t="shared" ref="G338:G348" si="16">(D338+(D338 *20)/100)</f>
        <v>17.855999999999998</v>
      </c>
      <c r="H338" s="7"/>
      <c r="I338" s="87"/>
      <c r="K338" s="135"/>
    </row>
    <row r="339" spans="1:11" s="1" customFormat="1" ht="36.6" customHeight="1" x14ac:dyDescent="0.3">
      <c r="A339" s="41" t="s">
        <v>181</v>
      </c>
      <c r="B339" s="17" t="s">
        <v>787</v>
      </c>
      <c r="C339" s="16"/>
      <c r="D339" s="224">
        <v>20</v>
      </c>
      <c r="E339" s="76">
        <f>100*0.19</f>
        <v>19</v>
      </c>
      <c r="F339" s="121">
        <v>0.19</v>
      </c>
      <c r="G339" s="90">
        <f t="shared" si="16"/>
        <v>24</v>
      </c>
      <c r="H339" s="16"/>
      <c r="I339" s="91"/>
      <c r="K339" s="135"/>
    </row>
    <row r="340" spans="1:11" s="1" customFormat="1" ht="28.5" customHeight="1" x14ac:dyDescent="0.3">
      <c r="A340" s="38" t="s">
        <v>184</v>
      </c>
      <c r="B340" s="13" t="s">
        <v>788</v>
      </c>
      <c r="C340" s="7"/>
      <c r="D340" s="224">
        <v>28</v>
      </c>
      <c r="E340" s="75">
        <f>100*0.27</f>
        <v>27</v>
      </c>
      <c r="F340" s="117">
        <v>0.27</v>
      </c>
      <c r="G340" s="90">
        <f t="shared" si="16"/>
        <v>33.6</v>
      </c>
      <c r="H340" s="67"/>
      <c r="I340" s="99"/>
      <c r="K340" s="135"/>
    </row>
    <row r="341" spans="1:11" s="1" customFormat="1" ht="28.5" customHeight="1" x14ac:dyDescent="0.3">
      <c r="A341" s="49" t="s">
        <v>261</v>
      </c>
      <c r="B341" s="10" t="s">
        <v>789</v>
      </c>
      <c r="C341" s="67"/>
      <c r="D341" s="224">
        <v>26</v>
      </c>
      <c r="E341" s="79">
        <f>100*0.25</f>
        <v>25</v>
      </c>
      <c r="F341" s="122">
        <v>0.25</v>
      </c>
      <c r="G341" s="90">
        <f t="shared" si="16"/>
        <v>31.2</v>
      </c>
      <c r="H341" s="67"/>
      <c r="I341" s="99"/>
      <c r="K341" s="135"/>
    </row>
    <row r="342" spans="1:11" s="1" customFormat="1" ht="36" customHeight="1" x14ac:dyDescent="0.3">
      <c r="A342" s="38" t="s">
        <v>183</v>
      </c>
      <c r="B342" s="13" t="s">
        <v>797</v>
      </c>
      <c r="C342" s="7"/>
      <c r="D342" s="224">
        <f>150*0.17</f>
        <v>25.500000000000004</v>
      </c>
      <c r="E342" s="75">
        <f>150*0.16</f>
        <v>24</v>
      </c>
      <c r="F342" s="117">
        <v>0.16</v>
      </c>
      <c r="G342" s="90">
        <f t="shared" si="16"/>
        <v>30.600000000000005</v>
      </c>
      <c r="H342" s="7"/>
      <c r="I342" s="87"/>
      <c r="K342" s="135"/>
    </row>
    <row r="343" spans="1:11" s="1" customFormat="1" ht="36" customHeight="1" x14ac:dyDescent="0.3">
      <c r="A343" s="38" t="s">
        <v>182</v>
      </c>
      <c r="B343" s="13" t="s">
        <v>790</v>
      </c>
      <c r="C343" s="7"/>
      <c r="D343" s="224">
        <f>0.19*300</f>
        <v>57</v>
      </c>
      <c r="E343" s="75">
        <f>300*0.18</f>
        <v>54</v>
      </c>
      <c r="F343" s="117">
        <v>0.18</v>
      </c>
      <c r="G343" s="90">
        <f t="shared" si="16"/>
        <v>68.400000000000006</v>
      </c>
      <c r="H343" s="7"/>
      <c r="I343" s="87"/>
      <c r="K343" s="135"/>
    </row>
    <row r="344" spans="1:11" s="1" customFormat="1" ht="36" customHeight="1" x14ac:dyDescent="0.3">
      <c r="A344" s="38" t="s">
        <v>237</v>
      </c>
      <c r="B344" s="13" t="s">
        <v>791</v>
      </c>
      <c r="C344" s="23"/>
      <c r="D344" s="224">
        <f>0.18*100</f>
        <v>18</v>
      </c>
      <c r="E344" s="157">
        <f>100*0.17</f>
        <v>17</v>
      </c>
      <c r="F344" s="123">
        <v>0.17</v>
      </c>
      <c r="G344" s="90">
        <f t="shared" si="16"/>
        <v>21.6</v>
      </c>
      <c r="H344" s="7"/>
      <c r="I344" s="87"/>
      <c r="K344" s="135"/>
    </row>
    <row r="345" spans="1:11" s="1" customFormat="1" ht="30" customHeight="1" x14ac:dyDescent="0.3">
      <c r="A345" s="49"/>
      <c r="B345" s="10" t="s">
        <v>792</v>
      </c>
      <c r="C345" s="67"/>
      <c r="D345" s="224">
        <v>21</v>
      </c>
      <c r="E345" s="79">
        <f>100*0.2</f>
        <v>20</v>
      </c>
      <c r="F345" s="124">
        <v>0.2</v>
      </c>
      <c r="G345" s="90">
        <f t="shared" si="16"/>
        <v>25.2</v>
      </c>
      <c r="H345" s="67"/>
      <c r="I345" s="99"/>
      <c r="K345" s="135"/>
    </row>
    <row r="346" spans="1:11" s="1" customFormat="1" ht="27.75" customHeight="1" x14ac:dyDescent="0.3">
      <c r="A346" s="49" t="s">
        <v>302</v>
      </c>
      <c r="B346" s="10" t="s">
        <v>793</v>
      </c>
      <c r="C346" s="67"/>
      <c r="D346" s="224">
        <v>21</v>
      </c>
      <c r="E346" s="79">
        <f>100*0.2</f>
        <v>20</v>
      </c>
      <c r="F346" s="124">
        <v>0.2</v>
      </c>
      <c r="G346" s="90">
        <f t="shared" si="16"/>
        <v>25.2</v>
      </c>
      <c r="H346" s="16"/>
      <c r="I346" s="91"/>
      <c r="K346" s="135"/>
    </row>
    <row r="347" spans="1:11" s="1" customFormat="1" ht="27.75" customHeight="1" x14ac:dyDescent="0.3">
      <c r="A347" s="41"/>
      <c r="B347" s="64" t="s">
        <v>794</v>
      </c>
      <c r="C347" s="16"/>
      <c r="D347" s="224">
        <v>6.5</v>
      </c>
      <c r="E347" s="76">
        <f>10*0.59</f>
        <v>5.8999999999999995</v>
      </c>
      <c r="F347" s="111">
        <v>0.59</v>
      </c>
      <c r="G347" s="90">
        <f t="shared" si="16"/>
        <v>7.8</v>
      </c>
      <c r="H347" s="16"/>
      <c r="I347" s="91"/>
      <c r="K347" s="135"/>
    </row>
    <row r="348" spans="1:11" s="1" customFormat="1" ht="27.75" customHeight="1" x14ac:dyDescent="0.3">
      <c r="A348" s="41"/>
      <c r="B348" s="64" t="s">
        <v>795</v>
      </c>
      <c r="C348" s="16"/>
      <c r="D348" s="224">
        <v>8.1999999999999993</v>
      </c>
      <c r="E348" s="77">
        <f>10*0.79</f>
        <v>7.9</v>
      </c>
      <c r="F348" s="111">
        <v>0.79</v>
      </c>
      <c r="G348" s="90">
        <f t="shared" si="16"/>
        <v>9.84</v>
      </c>
      <c r="H348" s="16"/>
      <c r="I348" s="91"/>
      <c r="K348" s="135"/>
    </row>
    <row r="349" spans="1:11" s="1" customFormat="1" ht="27.6" hidden="1" customHeight="1" x14ac:dyDescent="0.3">
      <c r="A349" s="136" t="s">
        <v>629</v>
      </c>
      <c r="B349" s="59" t="s">
        <v>796</v>
      </c>
      <c r="C349" s="16"/>
      <c r="D349" s="183">
        <v>0.3</v>
      </c>
      <c r="E349" s="77">
        <v>315</v>
      </c>
      <c r="F349" s="114">
        <v>0.3</v>
      </c>
      <c r="G349" s="90">
        <f t="shared" ref="G349:G351" si="17">(E349+(E349 *20)/100)</f>
        <v>378</v>
      </c>
      <c r="H349" s="16"/>
      <c r="I349" s="91"/>
      <c r="K349" s="135"/>
    </row>
    <row r="350" spans="1:11" s="1" customFormat="1" ht="27.75" hidden="1" customHeight="1" x14ac:dyDescent="0.3">
      <c r="A350" s="136" t="s">
        <v>593</v>
      </c>
      <c r="B350" s="62" t="s">
        <v>740</v>
      </c>
      <c r="C350" s="16"/>
      <c r="D350" s="183">
        <v>0.18</v>
      </c>
      <c r="E350" s="77">
        <v>367.2</v>
      </c>
      <c r="F350" s="111">
        <v>360</v>
      </c>
      <c r="G350" s="90">
        <f t="shared" si="17"/>
        <v>440.64</v>
      </c>
      <c r="H350" s="16"/>
      <c r="I350" s="91"/>
      <c r="K350" s="135"/>
    </row>
    <row r="351" spans="1:11" s="1" customFormat="1" ht="28.5" hidden="1" customHeight="1" x14ac:dyDescent="0.3">
      <c r="A351" s="43" t="s">
        <v>630</v>
      </c>
      <c r="B351" s="18" t="s">
        <v>741</v>
      </c>
      <c r="C351" s="7"/>
      <c r="D351" s="183">
        <v>0.25</v>
      </c>
      <c r="E351" s="78">
        <v>446.16</v>
      </c>
      <c r="F351" s="117">
        <v>0.27</v>
      </c>
      <c r="G351" s="90">
        <f t="shared" si="17"/>
        <v>535.39200000000005</v>
      </c>
      <c r="H351" s="16"/>
      <c r="I351" s="91"/>
      <c r="K351" s="135"/>
    </row>
    <row r="352" spans="1:11" s="1" customFormat="1" ht="28.5" hidden="1" customHeight="1" x14ac:dyDescent="0.3">
      <c r="A352" s="61" t="s">
        <v>631</v>
      </c>
      <c r="B352" s="62" t="s">
        <v>742</v>
      </c>
      <c r="C352" s="67"/>
      <c r="D352" s="183">
        <v>0.22</v>
      </c>
      <c r="E352" s="80">
        <v>369.6</v>
      </c>
      <c r="F352" s="122">
        <v>0.25</v>
      </c>
      <c r="G352" s="90">
        <f>(E352+(E352 *20)/100)</f>
        <v>443.52000000000004</v>
      </c>
      <c r="H352" s="16"/>
      <c r="I352" s="91"/>
      <c r="K352" s="135"/>
    </row>
    <row r="353" spans="1:11" s="1" customFormat="1" ht="36" hidden="1" customHeight="1" x14ac:dyDescent="0.3">
      <c r="A353" s="43" t="s">
        <v>632</v>
      </c>
      <c r="B353" s="62" t="s">
        <v>743</v>
      </c>
      <c r="C353" s="7"/>
      <c r="D353" s="183">
        <v>0.14000000000000001</v>
      </c>
      <c r="E353" s="78">
        <v>445.06</v>
      </c>
      <c r="F353" s="117">
        <v>0.16</v>
      </c>
      <c r="G353" s="90">
        <f>(E353+(E353 *20)/100)</f>
        <v>534.072</v>
      </c>
      <c r="H353" s="16"/>
      <c r="I353" s="91"/>
      <c r="K353" s="135"/>
    </row>
    <row r="354" spans="1:11" s="1" customFormat="1" ht="36" hidden="1" customHeight="1" x14ac:dyDescent="0.3">
      <c r="A354" s="43" t="s">
        <v>633</v>
      </c>
      <c r="B354" s="18" t="s">
        <v>744</v>
      </c>
      <c r="C354" s="7"/>
      <c r="D354" s="183">
        <v>0.155</v>
      </c>
      <c r="E354" s="78">
        <v>891</v>
      </c>
      <c r="F354" s="117">
        <v>0.18</v>
      </c>
      <c r="G354" s="90">
        <f>(E354+(E354 *20)/100)</f>
        <v>1069.2</v>
      </c>
      <c r="H354" s="16"/>
      <c r="I354" s="91"/>
      <c r="K354" s="135"/>
    </row>
    <row r="355" spans="1:11" s="1" customFormat="1" ht="27.75" customHeight="1" x14ac:dyDescent="0.3">
      <c r="A355" s="47"/>
      <c r="B355" s="32" t="s">
        <v>185</v>
      </c>
      <c r="C355" s="31"/>
      <c r="D355" s="31"/>
      <c r="E355" s="162"/>
      <c r="F355" s="31"/>
      <c r="G355" s="31"/>
      <c r="H355" s="31"/>
      <c r="I355" s="31"/>
      <c r="K355" s="135"/>
    </row>
    <row r="356" spans="1:11" s="1" customFormat="1" ht="27.75" customHeight="1" x14ac:dyDescent="0.3">
      <c r="A356" s="38" t="s">
        <v>395</v>
      </c>
      <c r="B356" s="13" t="s">
        <v>352</v>
      </c>
      <c r="C356" s="7"/>
      <c r="D356" s="224">
        <v>1</v>
      </c>
      <c r="E356" s="75">
        <v>0.9</v>
      </c>
      <c r="F356" s="109">
        <v>0.9</v>
      </c>
      <c r="G356" s="86">
        <f>(D356+(D356*20)/100)</f>
        <v>1.2</v>
      </c>
      <c r="H356" s="7"/>
      <c r="I356" s="87"/>
      <c r="K356" s="135"/>
    </row>
    <row r="357" spans="1:11" s="1" customFormat="1" ht="27.75" customHeight="1" x14ac:dyDescent="0.3">
      <c r="A357" s="38" t="s">
        <v>238</v>
      </c>
      <c r="B357" s="13" t="s">
        <v>186</v>
      </c>
      <c r="C357" s="7"/>
      <c r="D357" s="224">
        <v>1.1000000000000001</v>
      </c>
      <c r="E357" s="75">
        <v>0.95</v>
      </c>
      <c r="F357" s="110">
        <v>0.95</v>
      </c>
      <c r="G357" s="86">
        <f t="shared" ref="G357:G372" si="18">(D357+(D357*20)/100)</f>
        <v>1.32</v>
      </c>
      <c r="H357" s="7"/>
      <c r="I357" s="87"/>
      <c r="K357" s="135"/>
    </row>
    <row r="358" spans="1:11" s="1" customFormat="1" ht="27.75" customHeight="1" x14ac:dyDescent="0.3">
      <c r="A358" s="38" t="s">
        <v>424</v>
      </c>
      <c r="B358" s="13" t="s">
        <v>676</v>
      </c>
      <c r="C358" s="7"/>
      <c r="D358" s="224">
        <v>0.47</v>
      </c>
      <c r="E358" s="75">
        <v>0.45</v>
      </c>
      <c r="F358" s="110">
        <v>0.45</v>
      </c>
      <c r="G358" s="86">
        <f t="shared" si="18"/>
        <v>0.56399999999999995</v>
      </c>
      <c r="H358" s="7"/>
      <c r="I358" s="87"/>
      <c r="K358" s="135"/>
    </row>
    <row r="359" spans="1:11" s="1" customFormat="1" ht="27.75" customHeight="1" x14ac:dyDescent="0.3">
      <c r="A359" s="38" t="s">
        <v>423</v>
      </c>
      <c r="B359" s="13" t="s">
        <v>596</v>
      </c>
      <c r="C359" s="7"/>
      <c r="D359" s="224">
        <v>0.63</v>
      </c>
      <c r="E359" s="75">
        <v>0.61</v>
      </c>
      <c r="F359" s="110">
        <v>0.61</v>
      </c>
      <c r="G359" s="86">
        <f t="shared" si="18"/>
        <v>0.75600000000000001</v>
      </c>
      <c r="H359" s="7"/>
      <c r="I359" s="87"/>
      <c r="K359" s="135"/>
    </row>
    <row r="360" spans="1:11" s="1" customFormat="1" ht="27.75" customHeight="1" x14ac:dyDescent="0.3">
      <c r="A360" s="38" t="s">
        <v>422</v>
      </c>
      <c r="B360" s="13" t="s">
        <v>187</v>
      </c>
      <c r="C360" s="7"/>
      <c r="D360" s="224">
        <v>0.21</v>
      </c>
      <c r="E360" s="75">
        <v>0.2</v>
      </c>
      <c r="F360" s="109">
        <v>0.2</v>
      </c>
      <c r="G360" s="86">
        <f t="shared" si="18"/>
        <v>0.252</v>
      </c>
      <c r="H360" s="7"/>
      <c r="I360" s="87"/>
      <c r="K360" s="135"/>
    </row>
    <row r="361" spans="1:11" s="1" customFormat="1" ht="27.75" customHeight="1" x14ac:dyDescent="0.3">
      <c r="A361" s="38" t="s">
        <v>421</v>
      </c>
      <c r="B361" s="22" t="s">
        <v>681</v>
      </c>
      <c r="C361" s="7"/>
      <c r="D361" s="224">
        <v>0.08</v>
      </c>
      <c r="E361" s="75">
        <f>100*0.08</f>
        <v>8</v>
      </c>
      <c r="F361" s="117">
        <v>0.08</v>
      </c>
      <c r="G361" s="86">
        <f t="shared" si="18"/>
        <v>9.6000000000000002E-2</v>
      </c>
      <c r="H361" s="7"/>
      <c r="I361" s="87"/>
      <c r="K361" s="135"/>
    </row>
    <row r="362" spans="1:11" s="1" customFormat="1" ht="27.75" customHeight="1" x14ac:dyDescent="0.3">
      <c r="A362" s="38" t="s">
        <v>420</v>
      </c>
      <c r="B362" s="22" t="s">
        <v>682</v>
      </c>
      <c r="C362" s="7"/>
      <c r="D362" s="224">
        <v>0.25</v>
      </c>
      <c r="E362" s="75">
        <f>100*0.24</f>
        <v>24</v>
      </c>
      <c r="F362" s="110">
        <v>0.24</v>
      </c>
      <c r="G362" s="86">
        <f t="shared" si="18"/>
        <v>0.3</v>
      </c>
      <c r="H362" s="7"/>
      <c r="I362" s="87"/>
      <c r="K362" s="135"/>
    </row>
    <row r="363" spans="1:11" s="1" customFormat="1" ht="27.75" customHeight="1" x14ac:dyDescent="0.3">
      <c r="A363" s="38" t="s">
        <v>419</v>
      </c>
      <c r="B363" s="22" t="s">
        <v>683</v>
      </c>
      <c r="C363" s="7"/>
      <c r="D363" s="224">
        <v>0.255</v>
      </c>
      <c r="E363" s="75">
        <f>100*0.25</f>
        <v>25</v>
      </c>
      <c r="F363" s="110">
        <v>0.25</v>
      </c>
      <c r="G363" s="86">
        <f t="shared" si="18"/>
        <v>0.30599999999999999</v>
      </c>
      <c r="H363" s="7"/>
      <c r="I363" s="87"/>
      <c r="K363" s="135"/>
    </row>
    <row r="364" spans="1:11" s="1" customFormat="1" ht="27.75" customHeight="1" x14ac:dyDescent="0.3">
      <c r="A364" s="38" t="s">
        <v>418</v>
      </c>
      <c r="B364" s="22" t="s">
        <v>684</v>
      </c>
      <c r="C364" s="7"/>
      <c r="D364" s="224">
        <v>0.245</v>
      </c>
      <c r="E364" s="75">
        <f>100*0.24</f>
        <v>24</v>
      </c>
      <c r="F364" s="110">
        <v>0.24</v>
      </c>
      <c r="G364" s="86">
        <f t="shared" si="18"/>
        <v>0.29399999999999998</v>
      </c>
      <c r="H364" s="7"/>
      <c r="I364" s="87"/>
      <c r="K364" s="135"/>
    </row>
    <row r="365" spans="1:11" s="1" customFormat="1" ht="27.75" customHeight="1" x14ac:dyDescent="0.3">
      <c r="A365" s="38" t="s">
        <v>417</v>
      </c>
      <c r="B365" s="22" t="s">
        <v>685</v>
      </c>
      <c r="C365" s="7"/>
      <c r="D365" s="224">
        <v>0.28999999999999998</v>
      </c>
      <c r="E365" s="75">
        <f>100*0.28</f>
        <v>28.000000000000004</v>
      </c>
      <c r="F365" s="110">
        <v>0.28000000000000003</v>
      </c>
      <c r="G365" s="86">
        <f t="shared" si="18"/>
        <v>0.34799999999999998</v>
      </c>
      <c r="H365" s="7"/>
      <c r="I365" s="87"/>
      <c r="K365" s="135"/>
    </row>
    <row r="366" spans="1:11" s="1" customFormat="1" ht="32.4" customHeight="1" x14ac:dyDescent="0.3">
      <c r="A366" s="38" t="s">
        <v>416</v>
      </c>
      <c r="B366" s="22" t="s">
        <v>686</v>
      </c>
      <c r="C366" s="7"/>
      <c r="D366" s="224">
        <v>0.28999999999999998</v>
      </c>
      <c r="E366" s="75">
        <f>100*0.28</f>
        <v>28.000000000000004</v>
      </c>
      <c r="F366" s="110">
        <v>0.28000000000000003</v>
      </c>
      <c r="G366" s="86">
        <f t="shared" si="18"/>
        <v>0.34799999999999998</v>
      </c>
      <c r="H366" s="7"/>
      <c r="I366" s="87"/>
      <c r="K366" s="135"/>
    </row>
    <row r="367" spans="1:11" s="1" customFormat="1" ht="27.75" customHeight="1" x14ac:dyDescent="0.3">
      <c r="A367" s="38" t="s">
        <v>415</v>
      </c>
      <c r="B367" s="13" t="s">
        <v>677</v>
      </c>
      <c r="C367" s="7"/>
      <c r="D367" s="224">
        <v>1</v>
      </c>
      <c r="E367" s="75">
        <v>1</v>
      </c>
      <c r="F367" s="109">
        <v>1</v>
      </c>
      <c r="G367" s="86">
        <f t="shared" si="18"/>
        <v>1.2</v>
      </c>
      <c r="H367" s="7"/>
      <c r="I367" s="87"/>
      <c r="K367" s="135"/>
    </row>
    <row r="368" spans="1:11" s="1" customFormat="1" ht="27.75" customHeight="1" x14ac:dyDescent="0.3">
      <c r="A368" s="38" t="s">
        <v>242</v>
      </c>
      <c r="B368" s="13" t="s">
        <v>678</v>
      </c>
      <c r="C368" s="7"/>
      <c r="D368" s="224">
        <v>1.1000000000000001</v>
      </c>
      <c r="E368" s="75">
        <v>1.1000000000000001</v>
      </c>
      <c r="F368" s="109">
        <v>1.1000000000000001</v>
      </c>
      <c r="G368" s="86">
        <f t="shared" si="18"/>
        <v>1.32</v>
      </c>
      <c r="H368" s="7"/>
      <c r="I368" s="87"/>
      <c r="K368" s="135"/>
    </row>
    <row r="369" spans="1:11" s="1" customFormat="1" ht="31.2" customHeight="1" x14ac:dyDescent="0.3">
      <c r="A369" s="38" t="s">
        <v>243</v>
      </c>
      <c r="B369" s="13" t="s">
        <v>679</v>
      </c>
      <c r="C369" s="7"/>
      <c r="D369" s="224">
        <v>1.3</v>
      </c>
      <c r="E369" s="75">
        <v>1.3</v>
      </c>
      <c r="F369" s="109">
        <v>1.3</v>
      </c>
      <c r="G369" s="86">
        <f t="shared" si="18"/>
        <v>1.56</v>
      </c>
      <c r="H369" s="7"/>
      <c r="I369" s="87"/>
      <c r="K369" s="135"/>
    </row>
    <row r="370" spans="1:11" s="1" customFormat="1" ht="27.75" customHeight="1" x14ac:dyDescent="0.3">
      <c r="A370" s="38" t="s">
        <v>414</v>
      </c>
      <c r="B370" s="13" t="s">
        <v>680</v>
      </c>
      <c r="C370" s="7"/>
      <c r="D370" s="224">
        <v>0.75</v>
      </c>
      <c r="E370" s="75">
        <v>0.72</v>
      </c>
      <c r="F370" s="110">
        <v>0.72</v>
      </c>
      <c r="G370" s="86">
        <f t="shared" si="18"/>
        <v>0.9</v>
      </c>
      <c r="H370" s="7"/>
      <c r="I370" s="87"/>
      <c r="K370" s="135"/>
    </row>
    <row r="371" spans="1:11" s="1" customFormat="1" ht="24.6" customHeight="1" x14ac:dyDescent="0.3">
      <c r="A371" s="38" t="s">
        <v>413</v>
      </c>
      <c r="B371" s="13" t="s">
        <v>595</v>
      </c>
      <c r="C371" s="7"/>
      <c r="D371" s="224">
        <v>2.33</v>
      </c>
      <c r="E371" s="75">
        <v>2.0499999999999998</v>
      </c>
      <c r="F371" s="110">
        <v>2.0499999999999998</v>
      </c>
      <c r="G371" s="86">
        <f t="shared" si="18"/>
        <v>2.7960000000000003</v>
      </c>
      <c r="H371" s="7"/>
      <c r="I371" s="87"/>
      <c r="K371" s="135"/>
    </row>
    <row r="372" spans="1:11" s="1" customFormat="1" ht="32.4" customHeight="1" x14ac:dyDescent="0.3">
      <c r="A372" s="38" t="s">
        <v>412</v>
      </c>
      <c r="B372" s="13" t="s">
        <v>594</v>
      </c>
      <c r="C372" s="13"/>
      <c r="D372" s="224">
        <v>2.73</v>
      </c>
      <c r="E372" s="155">
        <v>2.2999999999999998</v>
      </c>
      <c r="F372" s="125">
        <v>2.2999999999999998</v>
      </c>
      <c r="G372" s="86">
        <f t="shared" si="18"/>
        <v>3.2759999999999998</v>
      </c>
      <c r="H372" s="7"/>
      <c r="I372" s="87"/>
      <c r="K372" s="135"/>
    </row>
    <row r="373" spans="1:11" s="1" customFormat="1" ht="41.25" customHeight="1" x14ac:dyDescent="0.3">
      <c r="A373" s="47"/>
      <c r="B373" s="32" t="s">
        <v>643</v>
      </c>
      <c r="C373" s="31"/>
      <c r="D373" s="31"/>
      <c r="E373" s="146"/>
      <c r="F373" s="120"/>
      <c r="G373" s="33"/>
      <c r="H373" s="31"/>
      <c r="I373" s="98"/>
      <c r="K373" s="135"/>
    </row>
    <row r="374" spans="1:11" s="1" customFormat="1" ht="72.599999999999994" customHeight="1" x14ac:dyDescent="0.3">
      <c r="A374" s="107"/>
      <c r="B374" s="232" t="s">
        <v>827</v>
      </c>
      <c r="C374" s="232"/>
      <c r="D374" s="170"/>
      <c r="E374" s="145"/>
      <c r="F374" s="126"/>
      <c r="G374" s="100"/>
      <c r="H374" s="67"/>
      <c r="I374" s="99"/>
      <c r="K374" s="135"/>
    </row>
    <row r="375" spans="1:11" s="1" customFormat="1" ht="41.25" customHeight="1" x14ac:dyDescent="0.3">
      <c r="A375" s="49" t="s">
        <v>188</v>
      </c>
      <c r="B375" s="10" t="s">
        <v>829</v>
      </c>
      <c r="C375" s="67"/>
      <c r="D375" s="224">
        <v>0.115</v>
      </c>
      <c r="E375" s="79">
        <v>0.11</v>
      </c>
      <c r="F375" s="127">
        <v>0.11</v>
      </c>
      <c r="G375" s="100">
        <f>(D375+(D375 *20)/100)</f>
        <v>0.13800000000000001</v>
      </c>
      <c r="H375" s="67"/>
      <c r="I375" s="99"/>
      <c r="K375" s="135"/>
    </row>
    <row r="376" spans="1:11" s="1" customFormat="1" ht="41.25" hidden="1" customHeight="1" x14ac:dyDescent="0.3">
      <c r="A376" s="49" t="s">
        <v>487</v>
      </c>
      <c r="B376" s="68" t="s">
        <v>698</v>
      </c>
      <c r="C376" s="67"/>
      <c r="D376" s="224">
        <v>0.1</v>
      </c>
      <c r="E376" s="79">
        <f>770*0.1</f>
        <v>77</v>
      </c>
      <c r="F376" s="127">
        <v>0.1</v>
      </c>
      <c r="G376" s="100">
        <f t="shared" ref="G376:G402" si="19">(D376+(D376 *20)/100)</f>
        <v>0.12000000000000001</v>
      </c>
      <c r="H376" s="67"/>
      <c r="I376" s="99"/>
      <c r="K376" s="135"/>
    </row>
    <row r="377" spans="1:11" s="1" customFormat="1" ht="28.95" customHeight="1" x14ac:dyDescent="0.3">
      <c r="A377" s="49" t="s">
        <v>189</v>
      </c>
      <c r="B377" s="10" t="s">
        <v>830</v>
      </c>
      <c r="C377" s="67"/>
      <c r="D377" s="224">
        <v>8.5000000000000006E-2</v>
      </c>
      <c r="E377" s="79">
        <v>0.08</v>
      </c>
      <c r="F377" s="127">
        <v>0.08</v>
      </c>
      <c r="G377" s="100">
        <f t="shared" si="19"/>
        <v>0.10200000000000001</v>
      </c>
      <c r="H377" s="67"/>
      <c r="I377" s="99"/>
      <c r="K377" s="135"/>
    </row>
    <row r="378" spans="1:11" s="1" customFormat="1" ht="41.25" hidden="1" customHeight="1" x14ac:dyDescent="0.3">
      <c r="A378" s="49" t="s">
        <v>534</v>
      </c>
      <c r="B378" s="63" t="s">
        <v>697</v>
      </c>
      <c r="C378" s="67"/>
      <c r="D378" s="224">
        <v>7.0000000000000007E-2</v>
      </c>
      <c r="E378" s="79">
        <f>1430*0.07</f>
        <v>100.10000000000001</v>
      </c>
      <c r="F378" s="127">
        <v>7.0000000000000007E-2</v>
      </c>
      <c r="G378" s="100">
        <f t="shared" si="19"/>
        <v>8.4000000000000005E-2</v>
      </c>
      <c r="H378" s="67"/>
      <c r="I378" s="99"/>
      <c r="K378" s="135"/>
    </row>
    <row r="379" spans="1:11" s="1" customFormat="1" ht="26.4" customHeight="1" x14ac:dyDescent="0.3">
      <c r="A379" s="49" t="s">
        <v>190</v>
      </c>
      <c r="B379" s="10" t="s">
        <v>687</v>
      </c>
      <c r="C379" s="67"/>
      <c r="D379" s="224">
        <v>6.5000000000000002E-2</v>
      </c>
      <c r="E379" s="79">
        <v>0.06</v>
      </c>
      <c r="F379" s="127">
        <v>0.06</v>
      </c>
      <c r="G379" s="100">
        <f t="shared" si="19"/>
        <v>7.8E-2</v>
      </c>
      <c r="H379" s="67"/>
      <c r="I379" s="99"/>
      <c r="K379" s="135"/>
    </row>
    <row r="380" spans="1:11" s="1" customFormat="1" ht="41.25" hidden="1" customHeight="1" x14ac:dyDescent="0.3">
      <c r="A380" s="49" t="s">
        <v>533</v>
      </c>
      <c r="B380" s="63" t="s">
        <v>699</v>
      </c>
      <c r="C380" s="67"/>
      <c r="D380" s="224">
        <v>0.05</v>
      </c>
      <c r="E380" s="79">
        <f>2300*0.05</f>
        <v>115</v>
      </c>
      <c r="F380" s="127">
        <v>0.05</v>
      </c>
      <c r="G380" s="100">
        <f t="shared" si="19"/>
        <v>6.0000000000000005E-2</v>
      </c>
      <c r="H380" s="67"/>
      <c r="I380" s="99"/>
      <c r="K380" s="135"/>
    </row>
    <row r="381" spans="1:11" s="1" customFormat="1" ht="33" customHeight="1" x14ac:dyDescent="0.3">
      <c r="A381" s="49" t="s">
        <v>239</v>
      </c>
      <c r="B381" s="10" t="s">
        <v>831</v>
      </c>
      <c r="C381" s="67"/>
      <c r="D381" s="224">
        <v>0.115</v>
      </c>
      <c r="E381" s="79">
        <v>0.11</v>
      </c>
      <c r="F381" s="127">
        <v>0.112</v>
      </c>
      <c r="G381" s="100">
        <f t="shared" si="19"/>
        <v>0.13800000000000001</v>
      </c>
      <c r="H381" s="67"/>
      <c r="I381" s="99"/>
      <c r="K381" s="135"/>
    </row>
    <row r="382" spans="1:11" s="1" customFormat="1" ht="41.25" customHeight="1" x14ac:dyDescent="0.3">
      <c r="A382" s="49" t="s">
        <v>532</v>
      </c>
      <c r="B382" s="63" t="s">
        <v>700</v>
      </c>
      <c r="C382" s="165"/>
      <c r="D382" s="224">
        <f>0.1*770</f>
        <v>77</v>
      </c>
      <c r="E382" s="79">
        <f>700*0.1</f>
        <v>70</v>
      </c>
      <c r="F382" s="127">
        <v>0.1</v>
      </c>
      <c r="G382" s="100">
        <f t="shared" si="19"/>
        <v>92.4</v>
      </c>
      <c r="H382" s="67"/>
      <c r="I382" s="99"/>
      <c r="K382" s="135"/>
    </row>
    <row r="383" spans="1:11" s="1" customFormat="1" ht="41.25" customHeight="1" x14ac:dyDescent="0.3">
      <c r="A383" s="49" t="s">
        <v>191</v>
      </c>
      <c r="B383" s="10" t="s">
        <v>688</v>
      </c>
      <c r="C383" s="67"/>
      <c r="D383" s="224">
        <v>8.5000000000000006E-2</v>
      </c>
      <c r="E383" s="79">
        <v>0.08</v>
      </c>
      <c r="F383" s="127">
        <v>0.08</v>
      </c>
      <c r="G383" s="100">
        <f t="shared" si="19"/>
        <v>0.10200000000000001</v>
      </c>
      <c r="H383" s="67"/>
      <c r="I383" s="99"/>
      <c r="K383" s="135"/>
    </row>
    <row r="384" spans="1:11" s="1" customFormat="1" ht="41.25" customHeight="1" x14ac:dyDescent="0.3">
      <c r="A384" s="49" t="s">
        <v>531</v>
      </c>
      <c r="B384" s="63" t="s">
        <v>832</v>
      </c>
      <c r="C384" s="67"/>
      <c r="D384" s="224">
        <f>0.07*1430</f>
        <v>100.10000000000001</v>
      </c>
      <c r="E384" s="79">
        <f>1430*0.07</f>
        <v>100.10000000000001</v>
      </c>
      <c r="F384" s="127">
        <v>7.0000000000000007E-2</v>
      </c>
      <c r="G384" s="100">
        <f t="shared" si="19"/>
        <v>120.12</v>
      </c>
      <c r="H384" s="67"/>
      <c r="I384" s="99"/>
      <c r="K384" s="135"/>
    </row>
    <row r="385" spans="1:11" s="1" customFormat="1" ht="41.25" customHeight="1" x14ac:dyDescent="0.3">
      <c r="A385" s="49" t="s">
        <v>396</v>
      </c>
      <c r="B385" s="10" t="s">
        <v>689</v>
      </c>
      <c r="C385" s="67"/>
      <c r="D385" s="224">
        <v>6.5000000000000002E-2</v>
      </c>
      <c r="E385" s="79">
        <v>0.06</v>
      </c>
      <c r="F385" s="127">
        <v>6.2E-2</v>
      </c>
      <c r="G385" s="100">
        <f t="shared" si="19"/>
        <v>7.8E-2</v>
      </c>
      <c r="H385" s="67"/>
      <c r="I385" s="99"/>
      <c r="K385" s="135"/>
    </row>
    <row r="386" spans="1:11" s="1" customFormat="1" ht="41.25" customHeight="1" x14ac:dyDescent="0.3">
      <c r="A386" s="49" t="s">
        <v>530</v>
      </c>
      <c r="B386" s="63" t="s">
        <v>701</v>
      </c>
      <c r="C386" s="67"/>
      <c r="D386" s="224">
        <f>2300*0.05</f>
        <v>115</v>
      </c>
      <c r="E386" s="79">
        <f>2300*0.05</f>
        <v>115</v>
      </c>
      <c r="F386" s="127">
        <v>0.05</v>
      </c>
      <c r="G386" s="100">
        <f t="shared" si="19"/>
        <v>138</v>
      </c>
      <c r="H386" s="67"/>
      <c r="I386" s="99"/>
      <c r="K386" s="135"/>
    </row>
    <row r="387" spans="1:11" s="1" customFormat="1" ht="41.25" customHeight="1" x14ac:dyDescent="0.3">
      <c r="A387" s="49" t="s">
        <v>192</v>
      </c>
      <c r="B387" s="10" t="s">
        <v>690</v>
      </c>
      <c r="C387" s="67"/>
      <c r="D387" s="224">
        <v>0.115</v>
      </c>
      <c r="E387" s="79">
        <v>0.11</v>
      </c>
      <c r="F387" s="127">
        <v>0.11</v>
      </c>
      <c r="G387" s="100">
        <f t="shared" si="19"/>
        <v>0.13800000000000001</v>
      </c>
      <c r="H387" s="67"/>
      <c r="I387" s="99"/>
      <c r="K387" s="135"/>
    </row>
    <row r="388" spans="1:11" s="4" customFormat="1" ht="41.25" hidden="1" customHeight="1" x14ac:dyDescent="0.3">
      <c r="A388" s="49" t="s">
        <v>529</v>
      </c>
      <c r="B388" s="63" t="s">
        <v>702</v>
      </c>
      <c r="C388" s="67"/>
      <c r="D388" s="224">
        <v>0.11</v>
      </c>
      <c r="E388" s="79">
        <f>750*0.11</f>
        <v>82.5</v>
      </c>
      <c r="F388" s="127">
        <v>0.11</v>
      </c>
      <c r="G388" s="100">
        <f t="shared" si="19"/>
        <v>0.13200000000000001</v>
      </c>
      <c r="H388" s="67"/>
      <c r="I388" s="99"/>
      <c r="K388" s="135"/>
    </row>
    <row r="389" spans="1:11" s="1" customFormat="1" ht="41.25" customHeight="1" x14ac:dyDescent="0.3">
      <c r="A389" s="49" t="s">
        <v>193</v>
      </c>
      <c r="B389" s="10" t="s">
        <v>691</v>
      </c>
      <c r="C389" s="67"/>
      <c r="D389" s="224">
        <v>8.5000000000000006E-2</v>
      </c>
      <c r="E389" s="79">
        <v>0.08</v>
      </c>
      <c r="F389" s="127">
        <v>0.08</v>
      </c>
      <c r="G389" s="100">
        <f t="shared" si="19"/>
        <v>0.10200000000000001</v>
      </c>
      <c r="H389" s="67"/>
      <c r="I389" s="99"/>
      <c r="K389" s="135"/>
    </row>
    <row r="390" spans="1:11" s="4" customFormat="1" ht="41.25" hidden="1" customHeight="1" x14ac:dyDescent="0.3">
      <c r="A390" s="49" t="s">
        <v>528</v>
      </c>
      <c r="B390" s="63" t="s">
        <v>703</v>
      </c>
      <c r="C390" s="67"/>
      <c r="D390" s="224">
        <v>7.0000000000000007E-2</v>
      </c>
      <c r="E390" s="79">
        <f>1430*0.06</f>
        <v>85.8</v>
      </c>
      <c r="F390" s="127">
        <v>0.06</v>
      </c>
      <c r="G390" s="100">
        <f t="shared" si="19"/>
        <v>8.4000000000000005E-2</v>
      </c>
      <c r="H390" s="67"/>
      <c r="I390" s="99"/>
      <c r="K390" s="135"/>
    </row>
    <row r="391" spans="1:11" s="1" customFormat="1" ht="41.25" customHeight="1" x14ac:dyDescent="0.3">
      <c r="A391" s="49" t="s">
        <v>194</v>
      </c>
      <c r="B391" s="10" t="s">
        <v>692</v>
      </c>
      <c r="C391" s="67"/>
      <c r="D391" s="224">
        <v>0.13500000000000001</v>
      </c>
      <c r="E391" s="79">
        <v>0.13</v>
      </c>
      <c r="F391" s="128">
        <v>0.13</v>
      </c>
      <c r="G391" s="100">
        <f t="shared" si="19"/>
        <v>0.16200000000000001</v>
      </c>
      <c r="H391" s="67"/>
      <c r="I391" s="99"/>
      <c r="K391" s="135"/>
    </row>
    <row r="392" spans="1:11" s="1" customFormat="1" ht="41.25" hidden="1" customHeight="1" x14ac:dyDescent="0.3">
      <c r="A392" s="49" t="s">
        <v>576</v>
      </c>
      <c r="B392" s="63" t="s">
        <v>704</v>
      </c>
      <c r="C392" s="67"/>
      <c r="D392" s="224">
        <v>0.12</v>
      </c>
      <c r="E392" s="79">
        <f>740*0.12</f>
        <v>88.8</v>
      </c>
      <c r="F392" s="127">
        <v>0.12</v>
      </c>
      <c r="G392" s="100">
        <f t="shared" si="19"/>
        <v>0.14399999999999999</v>
      </c>
      <c r="H392" s="101"/>
      <c r="I392" s="102"/>
      <c r="K392" s="135"/>
    </row>
    <row r="393" spans="1:11" s="1" customFormat="1" ht="41.25" customHeight="1" x14ac:dyDescent="0.3">
      <c r="A393" s="49" t="s">
        <v>195</v>
      </c>
      <c r="B393" s="10" t="s">
        <v>693</v>
      </c>
      <c r="C393" s="67"/>
      <c r="D393" s="224">
        <v>0.105</v>
      </c>
      <c r="E393" s="79">
        <v>0.1</v>
      </c>
      <c r="F393" s="127">
        <v>0.1</v>
      </c>
      <c r="G393" s="100">
        <f t="shared" si="19"/>
        <v>0.126</v>
      </c>
      <c r="H393" s="67"/>
      <c r="I393" s="99"/>
      <c r="K393" s="135"/>
    </row>
    <row r="394" spans="1:11" s="1" customFormat="1" ht="41.25" hidden="1" customHeight="1" x14ac:dyDescent="0.3">
      <c r="A394" s="49" t="s">
        <v>577</v>
      </c>
      <c r="B394" s="63" t="s">
        <v>705</v>
      </c>
      <c r="C394" s="67"/>
      <c r="D394" s="224">
        <v>0.09</v>
      </c>
      <c r="E394" s="79">
        <f>1440*0.09</f>
        <v>129.6</v>
      </c>
      <c r="F394" s="122">
        <v>0.09</v>
      </c>
      <c r="G394" s="100">
        <f t="shared" si="19"/>
        <v>0.108</v>
      </c>
      <c r="H394" s="101"/>
      <c r="I394" s="102"/>
      <c r="K394" s="135"/>
    </row>
    <row r="395" spans="1:11" s="1" customFormat="1" ht="41.25" customHeight="1" x14ac:dyDescent="0.3">
      <c r="A395" s="49" t="s">
        <v>247</v>
      </c>
      <c r="B395" s="10" t="s">
        <v>694</v>
      </c>
      <c r="C395" s="67"/>
      <c r="D395" s="224">
        <v>0.105</v>
      </c>
      <c r="E395" s="79">
        <v>0.09</v>
      </c>
      <c r="F395" s="122">
        <v>0.09</v>
      </c>
      <c r="G395" s="100">
        <f t="shared" si="19"/>
        <v>0.126</v>
      </c>
      <c r="H395" s="67"/>
      <c r="I395" s="99"/>
      <c r="K395" s="135"/>
    </row>
    <row r="396" spans="1:11" s="1" customFormat="1" ht="41.25" hidden="1" customHeight="1" x14ac:dyDescent="0.3">
      <c r="A396" s="49" t="s">
        <v>527</v>
      </c>
      <c r="B396" s="63" t="s">
        <v>706</v>
      </c>
      <c r="C396" s="67"/>
      <c r="D396" s="224">
        <v>0.09</v>
      </c>
      <c r="E396" s="79">
        <f>1150*0.09</f>
        <v>103.5</v>
      </c>
      <c r="F396" s="122">
        <v>0.09</v>
      </c>
      <c r="G396" s="100">
        <f t="shared" si="19"/>
        <v>0.108</v>
      </c>
      <c r="H396" s="67"/>
      <c r="I396" s="99"/>
      <c r="K396" s="135"/>
    </row>
    <row r="397" spans="1:11" s="1" customFormat="1" ht="41.25" customHeight="1" x14ac:dyDescent="0.3">
      <c r="A397" s="49" t="s">
        <v>277</v>
      </c>
      <c r="B397" s="10" t="s">
        <v>695</v>
      </c>
      <c r="C397" s="67"/>
      <c r="D397" s="224">
        <v>0.13500000000000001</v>
      </c>
      <c r="E397" s="79">
        <v>0.13</v>
      </c>
      <c r="F397" s="122">
        <v>0.13</v>
      </c>
      <c r="G397" s="100">
        <f t="shared" si="19"/>
        <v>0.16200000000000001</v>
      </c>
      <c r="H397" s="67"/>
      <c r="I397" s="99"/>
      <c r="K397" s="135"/>
    </row>
    <row r="398" spans="1:11" s="1" customFormat="1" ht="41.25" hidden="1" customHeight="1" x14ac:dyDescent="0.3">
      <c r="A398" s="49" t="s">
        <v>526</v>
      </c>
      <c r="B398" s="63" t="s">
        <v>707</v>
      </c>
      <c r="C398" s="67"/>
      <c r="D398" s="224">
        <v>0.12</v>
      </c>
      <c r="E398" s="79">
        <f>630*0.12</f>
        <v>75.599999999999994</v>
      </c>
      <c r="F398" s="127">
        <v>0.12</v>
      </c>
      <c r="G398" s="100">
        <f t="shared" si="19"/>
        <v>0.14399999999999999</v>
      </c>
      <c r="H398" s="67"/>
      <c r="I398" s="99"/>
      <c r="K398" s="135"/>
    </row>
    <row r="399" spans="1:11" s="1" customFormat="1" ht="33" customHeight="1" x14ac:dyDescent="0.3">
      <c r="A399" s="49" t="s">
        <v>274</v>
      </c>
      <c r="B399" s="10" t="s">
        <v>696</v>
      </c>
      <c r="C399" s="67"/>
      <c r="D399" s="224">
        <v>0.105</v>
      </c>
      <c r="E399" s="79">
        <v>0.09</v>
      </c>
      <c r="F399" s="122">
        <v>0.09</v>
      </c>
      <c r="G399" s="100">
        <f t="shared" si="19"/>
        <v>0.126</v>
      </c>
      <c r="H399" s="67"/>
      <c r="I399" s="99"/>
      <c r="K399" s="135"/>
    </row>
    <row r="400" spans="1:11" s="1" customFormat="1" ht="33.6" x14ac:dyDescent="0.3">
      <c r="A400" s="49" t="s">
        <v>524</v>
      </c>
      <c r="B400" s="63" t="s">
        <v>708</v>
      </c>
      <c r="C400" s="67"/>
      <c r="D400" s="224">
        <v>129.6</v>
      </c>
      <c r="E400" s="79">
        <f>1440*0.09</f>
        <v>129.6</v>
      </c>
      <c r="F400" s="122">
        <v>0.09</v>
      </c>
      <c r="G400" s="100">
        <f t="shared" si="19"/>
        <v>155.51999999999998</v>
      </c>
      <c r="H400" s="67"/>
      <c r="I400" s="99"/>
      <c r="K400" s="135"/>
    </row>
    <row r="401" spans="1:11" s="1" customFormat="1" ht="33.6" x14ac:dyDescent="0.3">
      <c r="A401" s="49" t="s">
        <v>273</v>
      </c>
      <c r="B401" s="10" t="s">
        <v>709</v>
      </c>
      <c r="C401" s="67"/>
      <c r="D401" s="224">
        <v>0.13500000000000001</v>
      </c>
      <c r="E401" s="79">
        <v>0.13</v>
      </c>
      <c r="F401" s="127">
        <v>0.12</v>
      </c>
      <c r="G401" s="100">
        <f t="shared" si="19"/>
        <v>0.16200000000000001</v>
      </c>
      <c r="H401" s="67"/>
      <c r="I401" s="99"/>
      <c r="K401" s="135"/>
    </row>
    <row r="402" spans="1:11" s="1" customFormat="1" ht="40.200000000000003" customHeight="1" x14ac:dyDescent="0.3">
      <c r="A402" s="49" t="s">
        <v>525</v>
      </c>
      <c r="B402" s="63" t="s">
        <v>801</v>
      </c>
      <c r="C402" s="67"/>
      <c r="D402" s="224">
        <f>0.12*770</f>
        <v>92.399999999999991</v>
      </c>
      <c r="E402" s="79">
        <f>740*0.12</f>
        <v>88.8</v>
      </c>
      <c r="F402" s="127">
        <v>0.12</v>
      </c>
      <c r="G402" s="100">
        <f t="shared" si="19"/>
        <v>110.88</v>
      </c>
      <c r="H402" s="67"/>
      <c r="I402" s="99"/>
      <c r="K402" s="135"/>
    </row>
    <row r="403" spans="1:11" s="1" customFormat="1" ht="30" customHeight="1" x14ac:dyDescent="0.3">
      <c r="A403" s="47"/>
      <c r="B403" s="32" t="s">
        <v>196</v>
      </c>
      <c r="C403" s="33"/>
      <c r="D403" s="33"/>
      <c r="E403" s="146"/>
      <c r="F403" s="129"/>
      <c r="G403" s="33"/>
      <c r="H403" s="31"/>
      <c r="I403" s="98"/>
      <c r="K403" s="135"/>
    </row>
    <row r="404" spans="1:11" s="1" customFormat="1" ht="30" customHeight="1" x14ac:dyDescent="0.3">
      <c r="A404" s="49" t="s">
        <v>197</v>
      </c>
      <c r="B404" s="10" t="s">
        <v>627</v>
      </c>
      <c r="C404" s="35"/>
      <c r="D404" s="224">
        <v>5.45</v>
      </c>
      <c r="E404" s="163">
        <v>5.45</v>
      </c>
      <c r="F404" s="130">
        <v>5.45</v>
      </c>
      <c r="G404" s="100">
        <f>(D404+(D404*20)/100)</f>
        <v>6.54</v>
      </c>
      <c r="H404" s="67"/>
      <c r="I404" s="99"/>
      <c r="K404" s="135"/>
    </row>
    <row r="405" spans="1:11" s="1" customFormat="1" ht="30" hidden="1" customHeight="1" x14ac:dyDescent="0.3">
      <c r="A405" s="49" t="s">
        <v>397</v>
      </c>
      <c r="B405" s="10" t="s">
        <v>628</v>
      </c>
      <c r="C405" s="35"/>
      <c r="D405" s="224"/>
      <c r="E405" s="163">
        <v>5.45</v>
      </c>
      <c r="F405" s="130">
        <v>5.45</v>
      </c>
      <c r="G405" s="100">
        <f t="shared" ref="G405:G427" si="20">(D405+(D405*20)/100)</f>
        <v>0</v>
      </c>
      <c r="H405" s="67"/>
      <c r="I405" s="99"/>
      <c r="K405" s="135"/>
    </row>
    <row r="406" spans="1:11" s="1" customFormat="1" ht="37.799999999999997" customHeight="1" x14ac:dyDescent="0.3">
      <c r="A406" s="49"/>
      <c r="B406" s="71" t="s">
        <v>648</v>
      </c>
      <c r="C406" s="67"/>
      <c r="D406" s="224"/>
      <c r="E406" s="79"/>
      <c r="F406" s="122"/>
      <c r="G406" s="100"/>
      <c r="H406" s="67"/>
      <c r="I406" s="99"/>
      <c r="K406" s="135"/>
    </row>
    <row r="407" spans="1:11" s="1" customFormat="1" ht="30" customHeight="1" x14ac:dyDescent="0.3">
      <c r="A407" s="49" t="s">
        <v>484</v>
      </c>
      <c r="B407" s="10" t="s">
        <v>712</v>
      </c>
      <c r="C407" s="67"/>
      <c r="D407" s="224">
        <v>16</v>
      </c>
      <c r="E407" s="80">
        <v>16</v>
      </c>
      <c r="F407" s="127">
        <v>16</v>
      </c>
      <c r="G407" s="100">
        <f t="shared" si="20"/>
        <v>19.2</v>
      </c>
      <c r="H407" s="165"/>
      <c r="I407" s="99"/>
      <c r="K407" s="135"/>
    </row>
    <row r="408" spans="1:11" s="1" customFormat="1" ht="30" customHeight="1" x14ac:dyDescent="0.3">
      <c r="A408" s="49" t="s">
        <v>198</v>
      </c>
      <c r="B408" s="10" t="s">
        <v>562</v>
      </c>
      <c r="C408" s="67"/>
      <c r="D408" s="224">
        <v>4.2</v>
      </c>
      <c r="E408" s="79">
        <v>4.05</v>
      </c>
      <c r="F408" s="122">
        <v>4.05</v>
      </c>
      <c r="G408" s="100">
        <f t="shared" si="20"/>
        <v>5.04</v>
      </c>
      <c r="H408" s="67"/>
      <c r="I408" s="99"/>
      <c r="K408" s="135"/>
    </row>
    <row r="409" spans="1:11" s="1" customFormat="1" ht="30" customHeight="1" x14ac:dyDescent="0.3">
      <c r="A409" s="49" t="s">
        <v>240</v>
      </c>
      <c r="B409" s="10" t="s">
        <v>199</v>
      </c>
      <c r="C409" s="67"/>
      <c r="D409" s="224">
        <v>4.2</v>
      </c>
      <c r="E409" s="79">
        <v>4.05</v>
      </c>
      <c r="F409" s="122">
        <v>4.05</v>
      </c>
      <c r="G409" s="100">
        <f t="shared" si="20"/>
        <v>5.04</v>
      </c>
      <c r="H409" s="67"/>
      <c r="I409" s="99"/>
      <c r="K409" s="135"/>
    </row>
    <row r="410" spans="1:11" s="1" customFormat="1" ht="30" customHeight="1" x14ac:dyDescent="0.3">
      <c r="A410" s="49" t="s">
        <v>200</v>
      </c>
      <c r="B410" s="10" t="s">
        <v>201</v>
      </c>
      <c r="C410" s="67"/>
      <c r="D410" s="224">
        <v>4.0999999999999996</v>
      </c>
      <c r="E410" s="79">
        <v>3.95</v>
      </c>
      <c r="F410" s="122">
        <v>3.95</v>
      </c>
      <c r="G410" s="100">
        <f t="shared" si="20"/>
        <v>4.92</v>
      </c>
      <c r="H410" s="67"/>
      <c r="I410" s="99"/>
      <c r="K410" s="135"/>
    </row>
    <row r="411" spans="1:11" s="1" customFormat="1" ht="30" customHeight="1" x14ac:dyDescent="0.3">
      <c r="A411" s="49" t="s">
        <v>200</v>
      </c>
      <c r="B411" s="10" t="s">
        <v>202</v>
      </c>
      <c r="C411" s="67"/>
      <c r="D411" s="224">
        <v>4.0999999999999996</v>
      </c>
      <c r="E411" s="79">
        <v>3.95</v>
      </c>
      <c r="F411" s="122">
        <v>3.95</v>
      </c>
      <c r="G411" s="100">
        <f t="shared" si="20"/>
        <v>4.92</v>
      </c>
      <c r="H411" s="67"/>
      <c r="I411" s="99"/>
      <c r="K411" s="135"/>
    </row>
    <row r="412" spans="1:11" s="1" customFormat="1" ht="30" customHeight="1" x14ac:dyDescent="0.3">
      <c r="A412" s="49" t="s">
        <v>411</v>
      </c>
      <c r="B412" s="10" t="s">
        <v>203</v>
      </c>
      <c r="C412" s="67"/>
      <c r="D412" s="224">
        <v>5.65</v>
      </c>
      <c r="E412" s="79">
        <v>5.55</v>
      </c>
      <c r="F412" s="122">
        <v>5.55</v>
      </c>
      <c r="G412" s="100">
        <f t="shared" si="20"/>
        <v>6.78</v>
      </c>
      <c r="H412" s="67"/>
      <c r="I412" s="99"/>
      <c r="K412" s="135"/>
    </row>
    <row r="413" spans="1:11" s="1" customFormat="1" ht="30" customHeight="1" x14ac:dyDescent="0.3">
      <c r="A413" s="49" t="s">
        <v>410</v>
      </c>
      <c r="B413" s="10" t="s">
        <v>204</v>
      </c>
      <c r="C413" s="67"/>
      <c r="D413" s="224">
        <v>5.65</v>
      </c>
      <c r="E413" s="79">
        <v>5.55</v>
      </c>
      <c r="F413" s="122">
        <v>5.55</v>
      </c>
      <c r="G413" s="100">
        <f t="shared" si="20"/>
        <v>6.78</v>
      </c>
      <c r="H413" s="67"/>
      <c r="I413" s="99"/>
      <c r="K413" s="135"/>
    </row>
    <row r="414" spans="1:11" s="1" customFormat="1" ht="30" customHeight="1" x14ac:dyDescent="0.3">
      <c r="A414" s="49" t="s">
        <v>409</v>
      </c>
      <c r="B414" s="10" t="s">
        <v>205</v>
      </c>
      <c r="C414" s="67"/>
      <c r="D414" s="224">
        <v>5.0999999999999996</v>
      </c>
      <c r="E414" s="79">
        <v>4.95</v>
      </c>
      <c r="F414" s="122">
        <v>4.95</v>
      </c>
      <c r="G414" s="100">
        <f t="shared" si="20"/>
        <v>6.1199999999999992</v>
      </c>
      <c r="H414" s="67"/>
      <c r="I414" s="99"/>
      <c r="K414" s="135"/>
    </row>
    <row r="415" spans="1:11" s="1" customFormat="1" ht="30" customHeight="1" x14ac:dyDescent="0.3">
      <c r="A415" s="49" t="s">
        <v>408</v>
      </c>
      <c r="B415" s="10" t="s">
        <v>206</v>
      </c>
      <c r="C415" s="67"/>
      <c r="D415" s="224">
        <v>5.0999999999999996</v>
      </c>
      <c r="E415" s="79">
        <v>4.95</v>
      </c>
      <c r="F415" s="122">
        <v>4.95</v>
      </c>
      <c r="G415" s="100">
        <f t="shared" si="20"/>
        <v>6.1199999999999992</v>
      </c>
      <c r="H415" s="67"/>
      <c r="I415" s="99"/>
      <c r="K415" s="135"/>
    </row>
    <row r="416" spans="1:11" s="1" customFormat="1" ht="30" customHeight="1" x14ac:dyDescent="0.3">
      <c r="A416" s="49" t="s">
        <v>207</v>
      </c>
      <c r="B416" s="10" t="s">
        <v>208</v>
      </c>
      <c r="C416" s="67"/>
      <c r="D416" s="224">
        <v>5.2</v>
      </c>
      <c r="E416" s="79">
        <v>5.0999999999999996</v>
      </c>
      <c r="F416" s="124">
        <v>5.0999999999999996</v>
      </c>
      <c r="G416" s="100">
        <f t="shared" si="20"/>
        <v>6.24</v>
      </c>
      <c r="H416" s="67"/>
      <c r="I416" s="99"/>
      <c r="K416" s="135"/>
    </row>
    <row r="417" spans="1:11" s="1" customFormat="1" ht="30" customHeight="1" x14ac:dyDescent="0.3">
      <c r="A417" s="49" t="s">
        <v>398</v>
      </c>
      <c r="B417" s="10" t="s">
        <v>209</v>
      </c>
      <c r="C417" s="67"/>
      <c r="D417" s="224">
        <v>5.2</v>
      </c>
      <c r="E417" s="79">
        <v>5.0999999999999996</v>
      </c>
      <c r="F417" s="124">
        <v>5.0999999999999996</v>
      </c>
      <c r="G417" s="100">
        <f t="shared" si="20"/>
        <v>6.24</v>
      </c>
      <c r="H417" s="67"/>
      <c r="I417" s="99"/>
      <c r="K417" s="135"/>
    </row>
    <row r="418" spans="1:11" s="1" customFormat="1" ht="30" customHeight="1" x14ac:dyDescent="0.3">
      <c r="A418" s="49" t="s">
        <v>399</v>
      </c>
      <c r="B418" s="10" t="s">
        <v>210</v>
      </c>
      <c r="C418" s="67"/>
      <c r="D418" s="224">
        <v>5.2</v>
      </c>
      <c r="E418" s="79">
        <v>5.0999999999999996</v>
      </c>
      <c r="F418" s="124">
        <v>5.0999999999999996</v>
      </c>
      <c r="G418" s="100">
        <f t="shared" si="20"/>
        <v>6.24</v>
      </c>
      <c r="H418" s="67"/>
      <c r="I418" s="99"/>
      <c r="K418" s="135"/>
    </row>
    <row r="419" spans="1:11" s="1" customFormat="1" ht="30" customHeight="1" x14ac:dyDescent="0.3">
      <c r="A419" s="49" t="s">
        <v>399</v>
      </c>
      <c r="B419" s="10" t="s">
        <v>601</v>
      </c>
      <c r="C419" s="67"/>
      <c r="D419" s="224">
        <v>5.2</v>
      </c>
      <c r="E419" s="79">
        <v>5.0999999999999996</v>
      </c>
      <c r="F419" s="124">
        <v>5.0999999999999996</v>
      </c>
      <c r="G419" s="100">
        <f t="shared" si="20"/>
        <v>6.24</v>
      </c>
      <c r="H419" s="67"/>
      <c r="I419" s="99"/>
      <c r="K419" s="135"/>
    </row>
    <row r="420" spans="1:11" s="1" customFormat="1" ht="30" customHeight="1" x14ac:dyDescent="0.3">
      <c r="A420" s="49" t="s">
        <v>407</v>
      </c>
      <c r="B420" s="10" t="s">
        <v>353</v>
      </c>
      <c r="C420" s="67"/>
      <c r="D420" s="224">
        <v>76.8</v>
      </c>
      <c r="E420" s="79">
        <v>74.25</v>
      </c>
      <c r="F420" s="122">
        <v>74.25</v>
      </c>
      <c r="G420" s="100">
        <f t="shared" si="20"/>
        <v>92.16</v>
      </c>
      <c r="H420" s="67"/>
      <c r="I420" s="99"/>
      <c r="K420" s="135"/>
    </row>
    <row r="421" spans="1:11" s="1" customFormat="1" ht="30" customHeight="1" x14ac:dyDescent="0.3">
      <c r="A421" s="49" t="s">
        <v>406</v>
      </c>
      <c r="B421" s="10" t="s">
        <v>354</v>
      </c>
      <c r="C421" s="67"/>
      <c r="D421" s="224">
        <v>76.8</v>
      </c>
      <c r="E421" s="79">
        <v>74.25</v>
      </c>
      <c r="F421" s="122">
        <v>74.25</v>
      </c>
      <c r="G421" s="100">
        <f t="shared" si="20"/>
        <v>92.16</v>
      </c>
      <c r="H421" s="67"/>
      <c r="I421" s="99"/>
      <c r="K421" s="135"/>
    </row>
    <row r="422" spans="1:11" s="1" customFormat="1" ht="30" customHeight="1" x14ac:dyDescent="0.3">
      <c r="A422" s="49" t="s">
        <v>405</v>
      </c>
      <c r="B422" s="10" t="s">
        <v>355</v>
      </c>
      <c r="C422" s="67"/>
      <c r="D422" s="224">
        <v>74.5</v>
      </c>
      <c r="E422" s="79">
        <v>72</v>
      </c>
      <c r="F422" s="124">
        <v>72</v>
      </c>
      <c r="G422" s="100">
        <f t="shared" si="20"/>
        <v>89.4</v>
      </c>
      <c r="H422" s="67"/>
      <c r="I422" s="99"/>
      <c r="K422" s="135"/>
    </row>
    <row r="423" spans="1:11" s="1" customFormat="1" ht="30" customHeight="1" x14ac:dyDescent="0.3">
      <c r="A423" s="49" t="s">
        <v>400</v>
      </c>
      <c r="B423" s="10" t="s">
        <v>211</v>
      </c>
      <c r="C423" s="67"/>
      <c r="D423" s="224">
        <v>7.87</v>
      </c>
      <c r="E423" s="79">
        <v>7.6</v>
      </c>
      <c r="F423" s="124">
        <v>7.6</v>
      </c>
      <c r="G423" s="100">
        <f t="shared" si="20"/>
        <v>9.4440000000000008</v>
      </c>
      <c r="H423" s="67"/>
      <c r="I423" s="99"/>
      <c r="K423" s="135"/>
    </row>
    <row r="424" spans="1:11" s="1" customFormat="1" ht="32.4" customHeight="1" x14ac:dyDescent="0.3">
      <c r="A424" s="49" t="s">
        <v>212</v>
      </c>
      <c r="B424" s="10" t="s">
        <v>213</v>
      </c>
      <c r="C424" s="67"/>
      <c r="D424" s="224">
        <v>3</v>
      </c>
      <c r="E424" s="79">
        <v>2.9</v>
      </c>
      <c r="F424" s="124">
        <v>2.9</v>
      </c>
      <c r="G424" s="100">
        <f t="shared" si="20"/>
        <v>3.6</v>
      </c>
      <c r="H424" s="67"/>
      <c r="I424" s="99"/>
      <c r="K424" s="135"/>
    </row>
    <row r="425" spans="1:11" s="1" customFormat="1" ht="30" customHeight="1" x14ac:dyDescent="0.3">
      <c r="A425" s="49" t="s">
        <v>214</v>
      </c>
      <c r="B425" s="10" t="s">
        <v>215</v>
      </c>
      <c r="C425" s="67"/>
      <c r="D425" s="224">
        <v>2.93</v>
      </c>
      <c r="E425" s="79">
        <v>2.73</v>
      </c>
      <c r="F425" s="122">
        <v>2.73</v>
      </c>
      <c r="G425" s="100">
        <f t="shared" si="20"/>
        <v>3.516</v>
      </c>
      <c r="H425" s="67"/>
      <c r="I425" s="99"/>
      <c r="K425" s="135"/>
    </row>
    <row r="426" spans="1:11" s="1" customFormat="1" ht="30" customHeight="1" x14ac:dyDescent="0.3">
      <c r="A426" s="49" t="s">
        <v>401</v>
      </c>
      <c r="B426" s="10" t="s">
        <v>216</v>
      </c>
      <c r="C426" s="67"/>
      <c r="D426" s="224">
        <v>6.8</v>
      </c>
      <c r="E426" s="79">
        <v>6.6</v>
      </c>
      <c r="F426" s="124">
        <v>6.6</v>
      </c>
      <c r="G426" s="100">
        <f t="shared" si="20"/>
        <v>8.16</v>
      </c>
      <c r="H426" s="67"/>
      <c r="I426" s="99"/>
      <c r="K426" s="135"/>
    </row>
    <row r="427" spans="1:11" s="1" customFormat="1" ht="30" customHeight="1" x14ac:dyDescent="0.3">
      <c r="A427" s="49" t="s">
        <v>259</v>
      </c>
      <c r="B427" s="10" t="s">
        <v>217</v>
      </c>
      <c r="C427" s="67"/>
      <c r="D427" s="224">
        <v>67.8</v>
      </c>
      <c r="E427" s="79">
        <v>65.5</v>
      </c>
      <c r="F427" s="124">
        <v>65.5</v>
      </c>
      <c r="G427" s="100">
        <f t="shared" si="20"/>
        <v>81.36</v>
      </c>
      <c r="H427" s="67"/>
      <c r="I427" s="99"/>
      <c r="K427" s="135"/>
    </row>
    <row r="428" spans="1:11" s="1" customFormat="1" ht="30" hidden="1" customHeight="1" x14ac:dyDescent="0.3">
      <c r="A428" s="56"/>
      <c r="B428" s="57" t="s">
        <v>1</v>
      </c>
      <c r="C428" s="58"/>
      <c r="D428" s="58"/>
      <c r="E428" s="164"/>
      <c r="F428" s="131"/>
      <c r="G428" s="103"/>
      <c r="H428" s="58"/>
      <c r="I428" s="104"/>
      <c r="K428" s="135"/>
    </row>
    <row r="429" spans="1:11" s="1" customFormat="1" ht="30" hidden="1" customHeight="1" x14ac:dyDescent="0.3">
      <c r="A429" s="38" t="s">
        <v>3</v>
      </c>
      <c r="B429" s="8" t="s">
        <v>510</v>
      </c>
      <c r="C429" s="7"/>
      <c r="D429" s="183">
        <v>53</v>
      </c>
      <c r="E429" s="75">
        <v>52</v>
      </c>
      <c r="F429" s="109">
        <v>52</v>
      </c>
      <c r="G429" s="86">
        <f t="shared" ref="G429:G451" si="21">(E429+(E429 *20)/100)</f>
        <v>62.4</v>
      </c>
      <c r="H429" s="7"/>
      <c r="I429" s="87"/>
      <c r="K429" s="135"/>
    </row>
    <row r="430" spans="1:11" s="1" customFormat="1" ht="30" hidden="1" customHeight="1" x14ac:dyDescent="0.3">
      <c r="A430" s="38" t="s">
        <v>404</v>
      </c>
      <c r="B430" s="8" t="s">
        <v>579</v>
      </c>
      <c r="C430" s="7"/>
      <c r="D430" s="183">
        <v>53</v>
      </c>
      <c r="E430" s="75">
        <v>52</v>
      </c>
      <c r="F430" s="109">
        <v>52</v>
      </c>
      <c r="G430" s="86">
        <f t="shared" si="21"/>
        <v>62.4</v>
      </c>
      <c r="H430" s="7"/>
      <c r="I430" s="87"/>
      <c r="K430" s="135"/>
    </row>
    <row r="431" spans="1:11" s="1" customFormat="1" ht="30" hidden="1" customHeight="1" x14ac:dyDescent="0.3">
      <c r="A431" s="38" t="s">
        <v>634</v>
      </c>
      <c r="B431" s="8" t="s">
        <v>605</v>
      </c>
      <c r="C431" s="7"/>
      <c r="D431" s="183">
        <v>48.15</v>
      </c>
      <c r="E431" s="75">
        <v>45.85</v>
      </c>
      <c r="F431" s="109"/>
      <c r="G431" s="86">
        <f t="shared" si="21"/>
        <v>55.02</v>
      </c>
      <c r="H431" s="7"/>
      <c r="I431" s="87"/>
      <c r="K431" s="135"/>
    </row>
    <row r="432" spans="1:11" s="1" customFormat="1" ht="30" hidden="1" customHeight="1" x14ac:dyDescent="0.3">
      <c r="A432" s="38" t="s">
        <v>4</v>
      </c>
      <c r="B432" s="8" t="s">
        <v>511</v>
      </c>
      <c r="C432" s="7"/>
      <c r="D432" s="183">
        <v>90.5</v>
      </c>
      <c r="E432" s="75">
        <v>87.5</v>
      </c>
      <c r="F432" s="109">
        <v>87.5</v>
      </c>
      <c r="G432" s="86">
        <f t="shared" si="21"/>
        <v>105</v>
      </c>
      <c r="H432" s="7"/>
      <c r="I432" s="87"/>
      <c r="K432" s="135"/>
    </row>
    <row r="433" spans="1:11" s="1" customFormat="1" ht="30" hidden="1" customHeight="1" x14ac:dyDescent="0.3">
      <c r="A433" s="38" t="s">
        <v>6</v>
      </c>
      <c r="B433" s="8" t="s">
        <v>512</v>
      </c>
      <c r="C433" s="7"/>
      <c r="D433" s="183">
        <v>175</v>
      </c>
      <c r="E433" s="75">
        <v>175</v>
      </c>
      <c r="F433" s="109">
        <v>175</v>
      </c>
      <c r="G433" s="86">
        <f t="shared" si="21"/>
        <v>210</v>
      </c>
      <c r="H433" s="7"/>
      <c r="I433" s="87"/>
      <c r="K433" s="135"/>
    </row>
    <row r="434" spans="1:11" s="5" customFormat="1" ht="30" hidden="1" customHeight="1" x14ac:dyDescent="0.3">
      <c r="A434" s="43" t="s">
        <v>635</v>
      </c>
      <c r="B434" s="133" t="s">
        <v>644</v>
      </c>
      <c r="C434" s="24"/>
      <c r="D434" s="183">
        <v>71</v>
      </c>
      <c r="E434" s="78">
        <v>70.3</v>
      </c>
      <c r="F434" s="117"/>
      <c r="G434" s="86">
        <f t="shared" si="21"/>
        <v>84.36</v>
      </c>
      <c r="H434" s="7"/>
      <c r="I434" s="87"/>
      <c r="K434" s="135"/>
    </row>
    <row r="435" spans="1:11" s="1" customFormat="1" ht="30" hidden="1" customHeight="1" x14ac:dyDescent="0.3">
      <c r="A435" s="38" t="s">
        <v>225</v>
      </c>
      <c r="B435" s="8" t="s">
        <v>513</v>
      </c>
      <c r="C435" s="7"/>
      <c r="D435" s="183">
        <v>77</v>
      </c>
      <c r="E435" s="75">
        <v>70</v>
      </c>
      <c r="F435" s="109">
        <v>70</v>
      </c>
      <c r="G435" s="86">
        <f t="shared" si="21"/>
        <v>84</v>
      </c>
      <c r="H435" s="7"/>
      <c r="I435" s="87"/>
      <c r="K435" s="135"/>
    </row>
    <row r="436" spans="1:11" s="1" customFormat="1" ht="30" hidden="1" customHeight="1" x14ac:dyDescent="0.3">
      <c r="A436" s="38" t="s">
        <v>5</v>
      </c>
      <c r="B436" s="8" t="s">
        <v>514</v>
      </c>
      <c r="C436" s="7"/>
      <c r="D436" s="183">
        <v>44</v>
      </c>
      <c r="E436" s="75">
        <v>40</v>
      </c>
      <c r="F436" s="109">
        <v>40</v>
      </c>
      <c r="G436" s="86">
        <f t="shared" si="21"/>
        <v>48</v>
      </c>
      <c r="H436" s="7"/>
      <c r="I436" s="87"/>
      <c r="K436" s="135"/>
    </row>
    <row r="437" spans="1:11" s="1" customFormat="1" ht="30" hidden="1" customHeight="1" x14ac:dyDescent="0.3">
      <c r="A437" s="38" t="s">
        <v>249</v>
      </c>
      <c r="B437" s="8" t="s">
        <v>517</v>
      </c>
      <c r="C437" s="7"/>
      <c r="D437" s="183">
        <v>145</v>
      </c>
      <c r="E437" s="75">
        <v>142</v>
      </c>
      <c r="F437" s="109">
        <v>142</v>
      </c>
      <c r="G437" s="86">
        <f t="shared" si="21"/>
        <v>170.4</v>
      </c>
      <c r="H437" s="7"/>
      <c r="I437" s="87"/>
      <c r="K437" s="135"/>
    </row>
    <row r="438" spans="1:11" s="1" customFormat="1" ht="30" hidden="1" customHeight="1" x14ac:dyDescent="0.3">
      <c r="A438" s="38" t="s">
        <v>308</v>
      </c>
      <c r="B438" s="8" t="s">
        <v>515</v>
      </c>
      <c r="C438" s="7"/>
      <c r="D438" s="183">
        <v>36.5</v>
      </c>
      <c r="E438" s="75">
        <v>35.630000000000003</v>
      </c>
      <c r="F438" s="110">
        <v>35.630000000000003</v>
      </c>
      <c r="G438" s="86">
        <f t="shared" si="21"/>
        <v>42.756</v>
      </c>
      <c r="H438" s="7"/>
      <c r="I438" s="87"/>
      <c r="K438" s="135"/>
    </row>
    <row r="439" spans="1:11" s="1" customFormat="1" ht="30" hidden="1" customHeight="1" x14ac:dyDescent="0.3">
      <c r="A439" s="38" t="s">
        <v>2</v>
      </c>
      <c r="B439" s="8" t="s">
        <v>516</v>
      </c>
      <c r="C439" s="7"/>
      <c r="D439" s="183">
        <v>34.5</v>
      </c>
      <c r="E439" s="75">
        <v>34</v>
      </c>
      <c r="F439" s="109">
        <v>34</v>
      </c>
      <c r="G439" s="86">
        <f t="shared" si="21"/>
        <v>40.799999999999997</v>
      </c>
      <c r="H439" s="7"/>
      <c r="I439" s="87"/>
      <c r="K439" s="135"/>
    </row>
    <row r="440" spans="1:11" s="1" customFormat="1" ht="30" hidden="1" customHeight="1" x14ac:dyDescent="0.3">
      <c r="A440" s="38" t="s">
        <v>7</v>
      </c>
      <c r="B440" s="8" t="s">
        <v>265</v>
      </c>
      <c r="C440" s="7"/>
      <c r="D440" s="183">
        <v>18.5</v>
      </c>
      <c r="E440" s="75">
        <v>17</v>
      </c>
      <c r="F440" s="109">
        <v>17</v>
      </c>
      <c r="G440" s="86">
        <f t="shared" si="21"/>
        <v>20.399999999999999</v>
      </c>
      <c r="H440" s="7"/>
      <c r="I440" s="87"/>
      <c r="K440" s="135"/>
    </row>
    <row r="441" spans="1:11" s="1" customFormat="1" ht="30" hidden="1" customHeight="1" x14ac:dyDescent="0.3">
      <c r="A441" s="38" t="s">
        <v>226</v>
      </c>
      <c r="B441" s="8" t="s">
        <v>318</v>
      </c>
      <c r="C441" s="7"/>
      <c r="D441" s="183">
        <v>15.5</v>
      </c>
      <c r="E441" s="75">
        <v>15.5</v>
      </c>
      <c r="F441" s="109">
        <v>15.5</v>
      </c>
      <c r="G441" s="86">
        <f t="shared" si="21"/>
        <v>18.600000000000001</v>
      </c>
      <c r="H441" s="7"/>
      <c r="I441" s="87"/>
      <c r="K441" s="135"/>
    </row>
    <row r="442" spans="1:11" s="1" customFormat="1" ht="30" hidden="1" customHeight="1" x14ac:dyDescent="0.3">
      <c r="A442" s="38" t="s">
        <v>8</v>
      </c>
      <c r="B442" s="8" t="s">
        <v>331</v>
      </c>
      <c r="C442" s="7"/>
      <c r="D442" s="183">
        <v>12.7</v>
      </c>
      <c r="E442" s="75">
        <v>12.7</v>
      </c>
      <c r="F442" s="109">
        <v>12.7</v>
      </c>
      <c r="G442" s="86">
        <f t="shared" si="21"/>
        <v>15.239999999999998</v>
      </c>
      <c r="H442" s="7"/>
      <c r="I442" s="87"/>
      <c r="K442" s="135"/>
    </row>
    <row r="443" spans="1:11" s="1" customFormat="1" ht="30" hidden="1" customHeight="1" x14ac:dyDescent="0.3">
      <c r="A443" s="39" t="s">
        <v>9</v>
      </c>
      <c r="B443" s="10" t="s">
        <v>10</v>
      </c>
      <c r="C443" s="9"/>
      <c r="D443" s="183">
        <v>11.5</v>
      </c>
      <c r="E443" s="81">
        <v>10.8</v>
      </c>
      <c r="F443" s="132">
        <v>10.8</v>
      </c>
      <c r="G443" s="86">
        <f t="shared" si="21"/>
        <v>12.96</v>
      </c>
      <c r="H443" s="9"/>
      <c r="I443" s="93"/>
      <c r="K443" s="135"/>
    </row>
    <row r="444" spans="1:11" s="1" customFormat="1" ht="30" hidden="1" customHeight="1" x14ac:dyDescent="0.3">
      <c r="A444" s="38" t="s">
        <v>403</v>
      </c>
      <c r="B444" s="8" t="s">
        <v>11</v>
      </c>
      <c r="C444" s="7"/>
      <c r="D444" s="183">
        <v>11.5</v>
      </c>
      <c r="E444" s="75">
        <v>11.25</v>
      </c>
      <c r="F444" s="110">
        <v>11.25</v>
      </c>
      <c r="G444" s="86">
        <f t="shared" si="21"/>
        <v>13.5</v>
      </c>
      <c r="H444" s="7"/>
      <c r="I444" s="87"/>
      <c r="K444" s="135"/>
    </row>
    <row r="445" spans="1:11" s="1" customFormat="1" ht="30" hidden="1" customHeight="1" x14ac:dyDescent="0.3">
      <c r="A445" s="38" t="s">
        <v>12</v>
      </c>
      <c r="B445" s="8" t="s">
        <v>13</v>
      </c>
      <c r="C445" s="7"/>
      <c r="D445" s="183">
        <v>6.25</v>
      </c>
      <c r="E445" s="75">
        <v>6</v>
      </c>
      <c r="F445" s="109">
        <v>6</v>
      </c>
      <c r="G445" s="86">
        <f t="shared" si="21"/>
        <v>7.2</v>
      </c>
      <c r="H445" s="7"/>
      <c r="I445" s="87"/>
      <c r="K445" s="135"/>
    </row>
    <row r="446" spans="1:11" s="1" customFormat="1" ht="35.4" hidden="1" customHeight="1" x14ac:dyDescent="0.3">
      <c r="A446" s="38" t="s">
        <v>14</v>
      </c>
      <c r="B446" s="8" t="s">
        <v>476</v>
      </c>
      <c r="C446" s="7"/>
      <c r="D446" s="183">
        <v>13.85</v>
      </c>
      <c r="E446" s="75">
        <v>13.7</v>
      </c>
      <c r="F446" s="109">
        <v>13.7</v>
      </c>
      <c r="G446" s="86">
        <f t="shared" si="21"/>
        <v>16.439999999999998</v>
      </c>
      <c r="H446" s="7"/>
      <c r="I446" s="87"/>
      <c r="K446" s="135"/>
    </row>
    <row r="447" spans="1:11" s="1" customFormat="1" ht="33.6" hidden="1" customHeight="1" x14ac:dyDescent="0.3">
      <c r="A447" s="38" t="s">
        <v>402</v>
      </c>
      <c r="B447" s="8" t="s">
        <v>15</v>
      </c>
      <c r="C447" s="7"/>
      <c r="D447" s="183">
        <v>25</v>
      </c>
      <c r="E447" s="75">
        <v>25</v>
      </c>
      <c r="F447" s="109">
        <v>25</v>
      </c>
      <c r="G447" s="86">
        <f t="shared" si="21"/>
        <v>30</v>
      </c>
      <c r="H447" s="7"/>
      <c r="I447" s="87"/>
      <c r="K447" s="135"/>
    </row>
    <row r="448" spans="1:11" s="1" customFormat="1" ht="33.6" hidden="1" customHeight="1" x14ac:dyDescent="0.3">
      <c r="A448" s="38" t="s">
        <v>16</v>
      </c>
      <c r="B448" s="8" t="s">
        <v>17</v>
      </c>
      <c r="C448" s="7"/>
      <c r="D448" s="183">
        <v>7.25</v>
      </c>
      <c r="E448" s="75">
        <v>6.9</v>
      </c>
      <c r="F448" s="109">
        <v>6.9</v>
      </c>
      <c r="G448" s="86">
        <f t="shared" si="21"/>
        <v>8.2800000000000011</v>
      </c>
      <c r="H448" s="7"/>
      <c r="I448" s="87"/>
      <c r="K448" s="135"/>
    </row>
    <row r="449" spans="1:11" s="1" customFormat="1" ht="33.6" hidden="1" customHeight="1" x14ac:dyDescent="0.3">
      <c r="A449" s="38" t="s">
        <v>18</v>
      </c>
      <c r="B449" s="8" t="s">
        <v>563</v>
      </c>
      <c r="C449" s="7"/>
      <c r="D449" s="183">
        <v>6.8</v>
      </c>
      <c r="E449" s="75">
        <v>6.8</v>
      </c>
      <c r="F449" s="109">
        <v>6.8</v>
      </c>
      <c r="G449" s="86">
        <f t="shared" si="21"/>
        <v>8.16</v>
      </c>
      <c r="H449" s="7"/>
      <c r="I449" s="87"/>
      <c r="K449" s="135"/>
    </row>
    <row r="450" spans="1:11" s="1" customFormat="1" ht="33.6" hidden="1" customHeight="1" x14ac:dyDescent="0.3">
      <c r="A450" s="38" t="s">
        <v>19</v>
      </c>
      <c r="B450" s="8" t="s">
        <v>575</v>
      </c>
      <c r="C450" s="7"/>
      <c r="D450" s="183">
        <v>18.899999999999999</v>
      </c>
      <c r="E450" s="75">
        <v>18.899999999999999</v>
      </c>
      <c r="F450" s="109">
        <v>18.899999999999999</v>
      </c>
      <c r="G450" s="86">
        <f t="shared" si="21"/>
        <v>22.68</v>
      </c>
      <c r="H450" s="7"/>
      <c r="I450" s="87"/>
      <c r="K450" s="135"/>
    </row>
    <row r="451" spans="1:11" s="1" customFormat="1" ht="33.6" hidden="1" customHeight="1" x14ac:dyDescent="0.3">
      <c r="A451" s="38" t="s">
        <v>20</v>
      </c>
      <c r="B451" s="8" t="s">
        <v>518</v>
      </c>
      <c r="C451" s="7"/>
      <c r="D451" s="183">
        <v>10.9</v>
      </c>
      <c r="E451" s="75">
        <v>10.9</v>
      </c>
      <c r="F451" s="109">
        <v>10.9</v>
      </c>
      <c r="G451" s="86">
        <f t="shared" si="21"/>
        <v>13.08</v>
      </c>
      <c r="H451" s="7"/>
      <c r="I451" s="87"/>
      <c r="K451" s="135"/>
    </row>
    <row r="452" spans="1:11" ht="18" thickBot="1" x14ac:dyDescent="0.4"/>
    <row r="453" spans="1:11" s="1" customFormat="1" ht="30" hidden="1" customHeight="1" x14ac:dyDescent="0.3">
      <c r="A453" s="175"/>
      <c r="B453" s="176" t="s">
        <v>726</v>
      </c>
      <c r="C453" s="177"/>
      <c r="D453" s="177">
        <v>2.8</v>
      </c>
      <c r="E453" s="178"/>
      <c r="F453" s="173"/>
      <c r="G453" s="174"/>
      <c r="H453" s="172"/>
      <c r="I453" s="172"/>
      <c r="K453" s="135"/>
    </row>
    <row r="454" spans="1:11" s="2" customFormat="1" ht="29.25" customHeight="1" thickBot="1" x14ac:dyDescent="0.4">
      <c r="A454" s="226" t="s">
        <v>845</v>
      </c>
      <c r="B454" s="227"/>
      <c r="C454" s="205"/>
      <c r="D454" s="206"/>
      <c r="E454" s="220"/>
      <c r="F454" s="207"/>
      <c r="G454" s="207"/>
      <c r="H454" s="208"/>
    </row>
    <row r="455" spans="1:11" s="2" customFormat="1" ht="13.2" customHeight="1" x14ac:dyDescent="0.35">
      <c r="A455" s="209"/>
      <c r="B455" s="209"/>
      <c r="C455" s="209"/>
      <c r="D455" s="210"/>
      <c r="E455" s="211"/>
      <c r="F455" s="209"/>
      <c r="G455" s="209"/>
      <c r="H455" s="209"/>
    </row>
    <row r="456" spans="1:11" s="105" customFormat="1" ht="24.6" customHeight="1" x14ac:dyDescent="0.3">
      <c r="A456" s="228" t="s">
        <v>851</v>
      </c>
      <c r="B456" s="228"/>
      <c r="C456" s="228"/>
      <c r="D456" s="228"/>
      <c r="E456" s="228"/>
      <c r="F456" s="228"/>
      <c r="G456" s="228"/>
      <c r="H456" s="228"/>
    </row>
    <row r="457" spans="1:11" s="212" customFormat="1" ht="41.4" customHeight="1" x14ac:dyDescent="0.35">
      <c r="A457" s="229" t="s">
        <v>848</v>
      </c>
      <c r="B457" s="229"/>
      <c r="C457" s="229"/>
      <c r="D457" s="229"/>
      <c r="E457" s="229"/>
      <c r="F457" s="229"/>
      <c r="G457" s="229"/>
      <c r="H457" s="229"/>
    </row>
    <row r="458" spans="1:11" s="212" customFormat="1" ht="13.2" customHeight="1" x14ac:dyDescent="0.35">
      <c r="A458" s="213"/>
      <c r="B458" s="213"/>
      <c r="C458" s="214"/>
      <c r="D458" s="215"/>
      <c r="E458" s="216"/>
      <c r="F458" s="216"/>
      <c r="G458" s="216"/>
      <c r="H458" s="216"/>
    </row>
    <row r="459" spans="1:11" s="212" customFormat="1" ht="30.6" customHeight="1" x14ac:dyDescent="0.35">
      <c r="A459" s="213" t="s">
        <v>847</v>
      </c>
      <c r="B459" s="217"/>
      <c r="C459" s="218" t="s">
        <v>846</v>
      </c>
      <c r="D459" s="215"/>
      <c r="E459" s="216"/>
      <c r="F459" s="216"/>
      <c r="G459" s="216"/>
      <c r="H459" s="216"/>
    </row>
    <row r="460" spans="1:11" s="2" customFormat="1" x14ac:dyDescent="0.35">
      <c r="B460" s="3"/>
      <c r="D460" s="150"/>
      <c r="E460" s="219"/>
      <c r="F460" s="106"/>
    </row>
    <row r="461" spans="1:11" s="2" customFormat="1" x14ac:dyDescent="0.35">
      <c r="B461" s="3"/>
      <c r="D461" s="150"/>
      <c r="E461" s="219"/>
      <c r="F461" s="106"/>
    </row>
    <row r="462" spans="1:11" x14ac:dyDescent="0.35">
      <c r="A462" s="2"/>
    </row>
  </sheetData>
  <autoFilter ref="A8:K458" xr:uid="{00000000-0009-0000-0000-000000000000}"/>
  <sortState xmlns:xlrd2="http://schemas.microsoft.com/office/spreadsheetml/2017/richdata2" ref="A15:H296">
    <sortCondition ref="B15:B296"/>
  </sortState>
  <mergeCells count="8">
    <mergeCell ref="A1:D1"/>
    <mergeCell ref="A454:B454"/>
    <mergeCell ref="A456:H456"/>
    <mergeCell ref="A457:H457"/>
    <mergeCell ref="B9:C9"/>
    <mergeCell ref="B10:C10"/>
    <mergeCell ref="B374:C374"/>
    <mergeCell ref="B336:G336"/>
  </mergeCells>
  <phoneticPr fontId="44" type="noConversion"/>
  <printOptions horizontalCentered="1"/>
  <pageMargins left="0.17" right="7.874015748031496E-2" top="0.19685039370078741" bottom="0.19685039370078741" header="0.27559055118110237" footer="0.15748031496062992"/>
  <pageSetup paperSize="9" scale="43" fitToHeight="8" orientation="portrait" r:id="rId1"/>
  <headerFooter>
    <oddFooter>&amp;R&amp;P/&amp;N</oddFooter>
  </headerFooter>
  <rowBreaks count="3" manualBreakCount="3">
    <brk id="58" max="8" man="1"/>
    <brk id="312" max="8" man="1"/>
    <brk id="372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Tarifs Commande Groupée</vt:lpstr>
      <vt:lpstr>'Tarifs Commande Groupée'!Impression_des_titres</vt:lpstr>
      <vt:lpstr>'Tarifs Commande Groupée'!Zone_d_impression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aurelie.richard</dc:creator>
  <cp:lastModifiedBy>Felix Marmion</cp:lastModifiedBy>
  <cp:lastPrinted>2021-10-19T15:09:44Z</cp:lastPrinted>
  <dcterms:created xsi:type="dcterms:W3CDTF">2013-10-21T14:44:14Z</dcterms:created>
  <dcterms:modified xsi:type="dcterms:W3CDTF">2021-10-19T15:13:40Z</dcterms:modified>
</cp:coreProperties>
</file>